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ওয়েব পোর্টাল\"/>
    </mc:Choice>
  </mc:AlternateContent>
  <xr:revisionPtr revIDLastSave="0" documentId="13_ncr:1_{AD13A490-5C5A-43C6-9E30-0D519F9DE3BF}" xr6:coauthVersionLast="47" xr6:coauthVersionMax="47" xr10:uidLastSave="{00000000-0000-0000-0000-000000000000}"/>
  <bookViews>
    <workbookView xWindow="-120" yWindow="-120" windowWidth="20730" windowHeight="11310" firstSheet="1" activeTab="5" xr2:uid="{00000000-000D-0000-FFFF-FFFF00000000}"/>
  </bookViews>
  <sheets>
    <sheet name="Budget Summary" sheetId="1" r:id="rId1"/>
    <sheet name="Revenue Income" sheetId="2" r:id="rId2"/>
    <sheet name="Revenue Expenditure" sheetId="3" r:id="rId3"/>
    <sheet name="Dev.Income" sheetId="4" r:id="rId4"/>
    <sheet name="Dev.Expen" sheetId="5" r:id="rId5"/>
    <sheet name="Statement" sheetId="7" r:id="rId6"/>
    <sheet name="Gov. Fund" sheetId="9" r:id="rId7"/>
  </sheets>
  <definedNames>
    <definedName name="_xlnm.Print_Area" localSheetId="0">'Budget Summary'!$A$1:$E$41</definedName>
    <definedName name="_xlnm.Print_Area" localSheetId="4">Dev.Expen!$A$1:$E$44</definedName>
    <definedName name="_xlnm.Print_Area" localSheetId="2">'Revenue Expenditure'!$A$1:$E$56</definedName>
    <definedName name="_xlnm.Print_Area" localSheetId="1">'Revenue Income'!$A$1:$E$35</definedName>
    <definedName name="_xlnm.Print_Area" localSheetId="5">Statement!$A$1:$K$15</definedName>
  </definedNames>
  <calcPr calcId="191029"/>
</workbook>
</file>

<file path=xl/calcChain.xml><?xml version="1.0" encoding="utf-8"?>
<calcChain xmlns="http://schemas.openxmlformats.org/spreadsheetml/2006/main">
  <c r="H12" i="7" l="1"/>
  <c r="H11" i="7"/>
  <c r="G12" i="7"/>
  <c r="G11" i="7"/>
  <c r="C37" i="5" l="1"/>
  <c r="E41" i="5" l="1"/>
  <c r="E32" i="4"/>
  <c r="E31" i="4"/>
  <c r="E30" i="4"/>
  <c r="E29" i="4"/>
  <c r="E27" i="4"/>
  <c r="E53" i="3"/>
  <c r="D37" i="5" l="1"/>
  <c r="D32" i="4"/>
  <c r="C32" i="4"/>
  <c r="D31" i="4"/>
  <c r="D30" i="4"/>
  <c r="C30" i="4"/>
  <c r="D29" i="4"/>
  <c r="C29" i="4"/>
  <c r="E34" i="2"/>
  <c r="D34" i="2"/>
  <c r="C34" i="2"/>
  <c r="J12" i="7" l="1"/>
  <c r="I12" i="7" s="1"/>
  <c r="J11" i="7"/>
  <c r="I11" i="7" s="1"/>
  <c r="E19" i="5"/>
  <c r="D19" i="5"/>
  <c r="C19" i="5"/>
  <c r="E20" i="5" l="1"/>
  <c r="H14" i="7"/>
  <c r="J14" i="7" s="1"/>
  <c r="I14" i="7" s="1"/>
  <c r="C35" i="4"/>
  <c r="D35" i="4"/>
  <c r="H13" i="7"/>
  <c r="J13" i="7" s="1"/>
  <c r="I13" i="7" s="1"/>
  <c r="E18" i="5"/>
  <c r="E37" i="5"/>
  <c r="C20" i="5"/>
  <c r="C18" i="5"/>
  <c r="C17" i="5"/>
  <c r="D53" i="3"/>
  <c r="C53" i="3"/>
  <c r="H15" i="7" l="1"/>
  <c r="E35" i="4"/>
  <c r="E17" i="5"/>
  <c r="E27" i="1"/>
  <c r="C27" i="1"/>
  <c r="D27" i="1"/>
  <c r="E15" i="9"/>
  <c r="D20" i="5"/>
  <c r="D18" i="5"/>
  <c r="D17" i="5"/>
  <c r="D20" i="4"/>
  <c r="E20" i="4"/>
  <c r="C20" i="4"/>
  <c r="D50" i="3"/>
  <c r="D55" i="3" s="1"/>
  <c r="D56" i="3" s="1"/>
  <c r="D17" i="1" l="1"/>
  <c r="E17" i="2"/>
  <c r="E35" i="2" s="1"/>
  <c r="D17" i="2"/>
  <c r="D35" i="2" s="1"/>
  <c r="C17" i="2"/>
  <c r="C35" i="2" s="1"/>
  <c r="E15" i="5"/>
  <c r="D15" i="5"/>
  <c r="C15" i="5"/>
  <c r="E14" i="4"/>
  <c r="D14" i="4"/>
  <c r="C14" i="4"/>
  <c r="E11" i="3"/>
  <c r="D11" i="3"/>
  <c r="C11" i="3"/>
  <c r="E11" i="2"/>
  <c r="D11" i="2"/>
  <c r="C11" i="2"/>
  <c r="A6" i="9"/>
  <c r="A2" i="9"/>
  <c r="A1" i="9"/>
  <c r="A6" i="7"/>
  <c r="A2" i="7"/>
  <c r="A1" i="7"/>
  <c r="A5" i="5"/>
  <c r="A2" i="5"/>
  <c r="A1" i="5"/>
  <c r="A5" i="4"/>
  <c r="A2" i="4"/>
  <c r="A1" i="4"/>
  <c r="A5" i="3"/>
  <c r="A2" i="3"/>
  <c r="A1" i="3"/>
  <c r="A5" i="2"/>
  <c r="A2" i="2"/>
  <c r="A1" i="2"/>
  <c r="E42" i="4"/>
  <c r="C42" i="4"/>
  <c r="D26" i="1" l="1"/>
  <c r="E14" i="1"/>
  <c r="E26" i="1"/>
  <c r="C26" i="1"/>
  <c r="C41" i="4"/>
  <c r="D41" i="4"/>
  <c r="D21" i="1" s="1"/>
  <c r="E41" i="4"/>
  <c r="C21" i="1" l="1"/>
  <c r="C43" i="4"/>
  <c r="E21" i="1"/>
  <c r="E43" i="4"/>
  <c r="J37" i="5" s="1"/>
  <c r="D20" i="1"/>
  <c r="D22" i="1" s="1"/>
  <c r="C32" i="1" s="1"/>
  <c r="C20" i="1"/>
  <c r="C22" i="1" s="1"/>
  <c r="E20" i="1"/>
  <c r="C42" i="5"/>
  <c r="D42" i="5"/>
  <c r="D24" i="1" s="1"/>
  <c r="D32" i="1" s="1"/>
  <c r="E42" i="5"/>
  <c r="E24" i="1" s="1"/>
  <c r="D39" i="1" s="1"/>
  <c r="C50" i="3"/>
  <c r="D42" i="4"/>
  <c r="D43" i="4" s="1"/>
  <c r="C14" i="1"/>
  <c r="C16" i="1" s="1"/>
  <c r="D14" i="1"/>
  <c r="D16" i="1" s="1"/>
  <c r="C31" i="1" s="1"/>
  <c r="E22" i="1" l="1"/>
  <c r="C39" i="1" s="1"/>
  <c r="C17" i="1"/>
  <c r="C18" i="1" s="1"/>
  <c r="C23" i="1" s="1"/>
  <c r="C55" i="3"/>
  <c r="C56" i="3" s="1"/>
  <c r="C44" i="5"/>
  <c r="C24" i="1"/>
  <c r="D44" i="5"/>
  <c r="C34" i="1"/>
  <c r="E50" i="3"/>
  <c r="E44" i="5"/>
  <c r="K37" i="5" l="1"/>
  <c r="J38" i="5"/>
  <c r="J39" i="5" s="1"/>
  <c r="E55" i="3"/>
  <c r="E56" i="3" s="1"/>
  <c r="K44" i="3" s="1"/>
  <c r="C25" i="1"/>
  <c r="D31" i="1"/>
  <c r="D18" i="1"/>
  <c r="D23" i="1" s="1"/>
  <c r="D25" i="1" s="1"/>
  <c r="D33" i="1" s="1"/>
  <c r="E17" i="1"/>
  <c r="E16" i="1"/>
  <c r="C38" i="1" l="1"/>
  <c r="C41" i="1" s="1"/>
  <c r="E18" i="1"/>
  <c r="E23" i="1" s="1"/>
  <c r="E25" i="1" s="1"/>
  <c r="D38" i="1"/>
  <c r="D34" i="1"/>
  <c r="D40" i="1" l="1"/>
  <c r="D41" i="1" s="1"/>
  <c r="I15" i="7"/>
  <c r="J1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MD. SALIM REZA</author>
  </authors>
  <commentList>
    <comment ref="C27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251*30*12*35</t>
        </r>
      </text>
    </comment>
    <comment ref="D27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251*30*12*35</t>
        </r>
      </text>
    </comment>
    <comment ref="E27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251*30*12*35</t>
        </r>
      </text>
    </comment>
    <comment ref="C28" authorId="0" shapeId="0" xr:uid="{00000000-0006-0000-0300-000004000000}">
      <text>
        <r>
          <rPr>
            <b/>
            <sz val="9"/>
            <color indexed="81"/>
            <rFont val="Tahoma"/>
            <charset val="1"/>
          </rPr>
          <t>(158*40*4)*35+(1457*2*15)*35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8" authorId="0" shapeId="0" xr:uid="{00000000-0006-0000-0300-000005000000}">
      <text>
        <r>
          <rPr>
            <b/>
            <sz val="9"/>
            <color indexed="81"/>
            <rFont val="Tahoma"/>
            <charset val="1"/>
          </rPr>
          <t>(158*40*4)*35+(1457*2*15)*35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8" authorId="0" shapeId="0" xr:uid="{00000000-0006-0000-0300-000006000000}">
      <text>
        <r>
          <rPr>
            <b/>
            <sz val="9"/>
            <color indexed="81"/>
            <rFont val="Tahoma"/>
            <charset val="1"/>
          </rPr>
          <t>(158*40*4)*35+(1457*2*15)*35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0" authorId="0" shapeId="0" xr:uid="{00000000-0006-0000-0300-000007000000}">
      <text>
        <r>
          <rPr>
            <b/>
            <sz val="9"/>
            <color indexed="81"/>
            <rFont val="Tahoma"/>
            <charset val="1"/>
          </rPr>
          <t>বেতন*12+উৎসব ভাতা*2+বৈশাখী ভাতা</t>
        </r>
      </text>
    </comment>
    <comment ref="D30" authorId="0" shapeId="0" xr:uid="{00000000-0006-0000-0300-000008000000}">
      <text>
        <r>
          <rPr>
            <b/>
            <sz val="9"/>
            <color indexed="81"/>
            <rFont val="Tahoma"/>
            <charset val="1"/>
          </rPr>
          <t>বেতন*12+উৎসব ভাতা*2+বৈশাখী ভাতা</t>
        </r>
      </text>
    </comment>
    <comment ref="E30" authorId="0" shapeId="0" xr:uid="{00000000-0006-0000-0300-000009000000}">
      <text>
        <r>
          <rPr>
            <b/>
            <sz val="9"/>
            <color indexed="81"/>
            <rFont val="Tahoma"/>
            <charset val="1"/>
          </rPr>
          <t>বেতন*12+উৎসব ভাতা*2+বৈশাখী ভাতা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MD. SALIM REZA</author>
  </authors>
  <commentList>
    <comment ref="H1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উৎসব বোনাস*2+বৈশাখী ভাতা
</t>
        </r>
      </text>
    </comment>
    <comment ref="J1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 xml:space="preserve">(মাসিক বেতন*12+অন্যান্য ভাতা)*1- (সচিব সংখ্যা)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 xml:space="preserve">উৎসব বোনাস*2+বৈশাখী ভাতা
</t>
        </r>
      </text>
    </comment>
    <comment ref="H13" authorId="0" shapeId="0" xr:uid="{00000000-0006-0000-0500-000004000000}">
      <text>
        <r>
          <rPr>
            <sz val="9"/>
            <color indexed="81"/>
            <rFont val="Tahoma"/>
            <family val="2"/>
          </rPr>
          <t xml:space="preserve">(উৎসব ভাতা*2+বৈশাখী ভাতা+যাতায়াত ভাতা*12)
</t>
        </r>
      </text>
    </comment>
    <comment ref="J1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(মাসিক বেতন*12+অন্যান্য ভাতা)*1- (দফাদার সংখ্যা)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(উৎসব বোনাস*2+বৈশাখী ভাতা+যাতায়াত ভাতা*12)</t>
        </r>
      </text>
    </comment>
    <comment ref="J14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(মাসিক বেতন*12+অন্যান্য ভাতা)*6-(গ্রামপুলিশ সংখ্যা)</t>
        </r>
      </text>
    </comment>
  </commentList>
</comments>
</file>

<file path=xl/sharedStrings.xml><?xml version="1.0" encoding="utf-8"?>
<sst xmlns="http://schemas.openxmlformats.org/spreadsheetml/2006/main" count="313" uniqueCount="247">
  <si>
    <t>ev‡RU dig- ÒKÓ</t>
  </si>
  <si>
    <t>[wewa- 3 (2) `ªóe¨]</t>
  </si>
  <si>
    <t>Ask - 01</t>
  </si>
  <si>
    <t>ivR¯^ wnmve</t>
  </si>
  <si>
    <t>Ask - 02</t>
  </si>
  <si>
    <t>Dbœqb Abyy`vb</t>
  </si>
  <si>
    <t>Dbœqb wnmve</t>
  </si>
  <si>
    <t>Ab¨vb¨ Aby`vb I Puuv`v</t>
  </si>
  <si>
    <t>(+) cÖviw¤¢K †Ri (01 RyjvB)</t>
  </si>
  <si>
    <t>(-) Dbœqb e¨q</t>
  </si>
  <si>
    <t>(-) ivR¯^ e¨q</t>
  </si>
  <si>
    <t>weeiY</t>
  </si>
  <si>
    <t>ev‡RU dig- ÒLÓ</t>
  </si>
  <si>
    <t>[wewa- 3 (2) Ges AvB‡bi PZz_© Zcwmj `ªóe¨]</t>
  </si>
  <si>
    <t>cÖvß Avq</t>
  </si>
  <si>
    <t>Ask - 01 (ivR¯^ wnmve)</t>
  </si>
  <si>
    <t>Avq</t>
  </si>
  <si>
    <t>µwgK</t>
  </si>
  <si>
    <t>bs</t>
  </si>
  <si>
    <t>cÖvwßi weeiY</t>
  </si>
  <si>
    <t>‡nvwìs Ki</t>
  </si>
  <si>
    <t>e‡Kqv †nvwìs Ki</t>
  </si>
  <si>
    <t>e¨emv, †ckv I RxweKvi Dci Ki</t>
  </si>
  <si>
    <t>hvÎv , bvUK I Ab¨vb¨ we‡b`b Ki</t>
  </si>
  <si>
    <t>Rb¥, weevn I †fvR Abyôv‡bi Dci Ki</t>
  </si>
  <si>
    <t>Ab¨b¨ Ki</t>
  </si>
  <si>
    <t>cwil` KZ©©„K jvB‡mÝ I cviwgU wdm</t>
  </si>
  <si>
    <t>BRviv eve` cÖvwß</t>
  </si>
  <si>
    <t>Ahvwš¿K hvbevn‡bi jvB‡mÝ wdm</t>
  </si>
  <si>
    <t>Rb¥  I g„Zz¨ wbeÜb wd</t>
  </si>
  <si>
    <t>MÖvg Av`vjZ wd</t>
  </si>
  <si>
    <t>Rb Askx`vwiZ¡g~jK Aby`vb</t>
  </si>
  <si>
    <t>Ab¨b¨ cÖvwß</t>
  </si>
  <si>
    <t>cÖ`Ë e¨q</t>
  </si>
  <si>
    <t>e¨q</t>
  </si>
  <si>
    <t>e¨‡qi weeiY</t>
  </si>
  <si>
    <t>(M). Ab¨vb¨ cÖvwZôvwbK e¨q</t>
  </si>
  <si>
    <t>(N). Avby‡ZvwlK Znwe‡j ¯’vbvšÍi</t>
  </si>
  <si>
    <t>(O). hvbevnb †givgZ I R¡vjvbx</t>
  </si>
  <si>
    <t>Ab¨vb¨ e¨qt</t>
  </si>
  <si>
    <t>(L). we`y¨r wej</t>
  </si>
  <si>
    <t>(T). iÿYv‡eÿY Ges †mev cÖ`vbRwbZ e¨q</t>
  </si>
  <si>
    <t>(V). Avbylvw½K e¨q</t>
  </si>
  <si>
    <t>mvgvwRK I ag©xq cÖwZôv‡b Aby`vbt</t>
  </si>
  <si>
    <t>(K). BDwbqb GjvKvi wewfbœ cÖwZôvb/K¬v‡e Avw_©K Aby`vb</t>
  </si>
  <si>
    <t>‡Ljva~jv I ms¯‹…wZ</t>
  </si>
  <si>
    <t>RvZxq w`em D`hvcb</t>
  </si>
  <si>
    <t>(K). wcÖw›Us I †÷kbvix</t>
  </si>
  <si>
    <t>(N). †givgZ</t>
  </si>
  <si>
    <t>(M). cwienb</t>
  </si>
  <si>
    <t>(R). Ahvwš¿K hvbevn‡bi †cøU ˆZix</t>
  </si>
  <si>
    <t>e„ÿ †ivcY I iÿYv‡eÿY</t>
  </si>
  <si>
    <t>(U). †mP, Lvj I muv‡Kv ˆZix</t>
  </si>
  <si>
    <t>(S). wewfbœ mfv, Abyôvb I ‰`bw›`b Avc¨vqb e¨q</t>
  </si>
  <si>
    <t>(L). Kg©KZ©v I Kg©Pvix‡`i †eZb I fvZvw`t</t>
  </si>
  <si>
    <t>Ask - 02 (Dbœqb wnmve)</t>
  </si>
  <si>
    <t>cÖvwß</t>
  </si>
  <si>
    <t>Aby`vb (Dbœqb)t</t>
  </si>
  <si>
    <t xml:space="preserve"> †¯^”Qv cÖ‡Yvw`Z Puv`v</t>
  </si>
  <si>
    <t>Dc‡Rjv cwil`t</t>
  </si>
  <si>
    <t>(K).</t>
  </si>
  <si>
    <t>(2). wUAvi</t>
  </si>
  <si>
    <t>(4). BwRwcwc</t>
  </si>
  <si>
    <t>(3). KvweLv/KvweUv</t>
  </si>
  <si>
    <t>(5). wfwRwW</t>
  </si>
  <si>
    <t>(6). wfwRGd</t>
  </si>
  <si>
    <t>miKvit</t>
  </si>
  <si>
    <t>(L).</t>
  </si>
  <si>
    <t>(1). GjwRGmwc</t>
  </si>
  <si>
    <t>(M).</t>
  </si>
  <si>
    <t xml:space="preserve"> Ab¨vb¨ Drm (hw` _v‡K, wbw`©ófv‡e D‡jøL Kiæb)t</t>
  </si>
  <si>
    <t>(1). GjwRGmwc dvÛ †diZ</t>
  </si>
  <si>
    <t>(3). Ab¨vb¨</t>
  </si>
  <si>
    <t>wkí I KzwUi wkí</t>
  </si>
  <si>
    <t>‡fŠZ AeKvVv‡gv</t>
  </si>
  <si>
    <t>Av_©-mvgvwRK AeKvVv‡gv</t>
  </si>
  <si>
    <t>µxov I ms¯‹„wZ</t>
  </si>
  <si>
    <t>‡mev</t>
  </si>
  <si>
    <t>wkÿv</t>
  </si>
  <si>
    <t>¯^v¯’¨</t>
  </si>
  <si>
    <t>cjøx Dbœqb I mgevq</t>
  </si>
  <si>
    <t>gwnjv, hye I wkï Dbœqb</t>
  </si>
  <si>
    <t>K…wl, †mP I evRvi</t>
  </si>
  <si>
    <t>‡hvMv‡hvM</t>
  </si>
  <si>
    <t>cvwb mieivn</t>
  </si>
  <si>
    <t>cÖvK…wZK m¤ú` e¨e¯’vcbv</t>
  </si>
  <si>
    <t>cqtwb®‹vkb I eR©¨ e¨e¯’vcbv</t>
  </si>
  <si>
    <t>cwievi cwiKíbv</t>
  </si>
  <si>
    <t>e„ÿ †ivcY</t>
  </si>
  <si>
    <t>G‡mm‡g›U ˆZix</t>
  </si>
  <si>
    <t>`y‡h©vM e¨e¯’vcbv I ÎvY</t>
  </si>
  <si>
    <t>Ab¨vb¨</t>
  </si>
  <si>
    <t>`vwi`ª  n«vm Kibt (mvgvwRK I cÖvwZôvwbK wbivcËv- wfwRwW, wfwRGd BZ¨vw`)</t>
  </si>
  <si>
    <t>(|). ivR¯^ Avq</t>
  </si>
  <si>
    <t>(||). Aby`vb cÖvwß</t>
  </si>
  <si>
    <t>mgvwß †Rit</t>
  </si>
  <si>
    <t xml:space="preserve">mvwe©K ev‡RU DØ„Ë/NvUwZt    </t>
  </si>
  <si>
    <t>cÖviw¤¢K †Rit</t>
  </si>
  <si>
    <t>ev‡RU dig- ÒMÓ</t>
  </si>
  <si>
    <t>[ewa- 5 (1) (K) `ªóe¨]</t>
  </si>
  <si>
    <t>BDwbqb cwil` Kg©KZ©v I Kg©Pvix‡`i weeiYx</t>
  </si>
  <si>
    <t>µwgK bs</t>
  </si>
  <si>
    <t>c‡`i bvg</t>
  </si>
  <si>
    <t>c‡`i msL¨v</t>
  </si>
  <si>
    <t>‡eZbµg</t>
  </si>
  <si>
    <t>(hw` _v‡K)</t>
  </si>
  <si>
    <t>cÖ‡`q fwel¨</t>
  </si>
  <si>
    <t>Znwej</t>
  </si>
  <si>
    <t>Ab¨vb¨ fvZvw`</t>
  </si>
  <si>
    <t>gvwmK Mo</t>
  </si>
  <si>
    <t>A‡_©i cwigvb</t>
  </si>
  <si>
    <t>evrmwiK cÖv°wjZ</t>
  </si>
  <si>
    <t>gšÍe¨</t>
  </si>
  <si>
    <t>`dv`vi</t>
  </si>
  <si>
    <t>01 wU</t>
  </si>
  <si>
    <t>09 wU</t>
  </si>
  <si>
    <t>bvB</t>
  </si>
  <si>
    <t>ev‡RU dig- ÒNÓ</t>
  </si>
  <si>
    <t>[wewa- 5 (1) (L) `ªóe¨</t>
  </si>
  <si>
    <t>BDwbq‡bi †Kvb we‡kl cÖKí ev¯Íevq‡bi Rb¨ Dc‡Rjv cwil`, †Rjv cwil` I miKvi nB‡Z cÖvß A‡_©i weeiYxt</t>
  </si>
  <si>
    <t>cÖK‡íi bvg I mswÿß weeiYx</t>
  </si>
  <si>
    <t>m¤¢ve¨ w¯’wZ</t>
  </si>
  <si>
    <t>(X). cvwbi wej</t>
  </si>
  <si>
    <t>(Y). fzwg Dbœqb Ki</t>
  </si>
  <si>
    <t>(Z). Af¨šÍixY wbixÿv e¨q/wbixÿv e¨q</t>
  </si>
  <si>
    <t>c~e©eZ©x eQ‡ii cÖK…Z ev‡RU</t>
  </si>
  <si>
    <t>PjwZ eQ‡ii ev‡RU PjwZ eQ‡ii ms‡kvwaZ ev‡RU</t>
  </si>
  <si>
    <t xml:space="preserve">cieZ©x eQ‡ii ev‡RU </t>
  </si>
  <si>
    <t xml:space="preserve">(K). ivR¯^ DØ„Ë/NvUwZt </t>
  </si>
  <si>
    <t>PjwZ eQ‡ii ev‡RU/PjwZ eQ‡ii ms‡kvwaZ ev‡RU</t>
  </si>
  <si>
    <t>cieZ©x eQ‡ii ev‡RU</t>
  </si>
  <si>
    <t>ivR¯^ DØ„Ët</t>
  </si>
  <si>
    <t>gnvN© fvZv</t>
  </si>
  <si>
    <t>wefvM/ kvLv</t>
  </si>
  <si>
    <t>Dc‡Rjv cwil`, ‡Rjv cwil` I miKvi nB‡Z cÖvß A‡_©i cwigvb</t>
  </si>
  <si>
    <t>PjwZ A_©eQ‡i e¨wqZ A_ev m¤¢ve¨ e¨‡qi cwigvY</t>
  </si>
  <si>
    <t>Lv‡Zi bvg</t>
  </si>
  <si>
    <t>‡gvUt</t>
  </si>
  <si>
    <t>(_). Ab¨vb¨ cwi‡kva‡hvM¨ Ki</t>
  </si>
  <si>
    <t>01|</t>
  </si>
  <si>
    <t>mvaviY ms¯’vcb/cÖvwZôvwbKt</t>
  </si>
  <si>
    <t>*‡gvU Dbœqb Aby`vbt</t>
  </si>
  <si>
    <t>*‡gvU Ab¨vb¨ Aby`vb I Puv`vt</t>
  </si>
  <si>
    <t>*‡gvU cÖvwßt</t>
  </si>
  <si>
    <t>*‡gvU Dbœqb e¨qt</t>
  </si>
  <si>
    <t>*me©‡gvU †gvU e¨q (Dbœqb wnmve)t</t>
  </si>
  <si>
    <t>*(L). ‡gvUt</t>
  </si>
  <si>
    <t xml:space="preserve">*‡gvU cÖvß m¤ú` (K+L)t </t>
  </si>
  <si>
    <t>cwiwkó- ÒKÓ</t>
  </si>
  <si>
    <t>me©‡gvU ev‡RUt</t>
  </si>
  <si>
    <t>ivR¯^-</t>
  </si>
  <si>
    <t>Dbœqb-</t>
  </si>
  <si>
    <t>DØ„Ë</t>
  </si>
  <si>
    <t>(1). 1% ¯’vei m¤úwË n¯ÍvšÍi Ki</t>
  </si>
  <si>
    <t>m¤úwËi fvov I jvfRwbZ wd</t>
  </si>
  <si>
    <t>dvÛ †diZ eve` Avq-(wbR¯^)</t>
  </si>
  <si>
    <t>dvÛ †diZ eve` Avq-(Rb¥-g„Zz¨ wbeÜb)</t>
  </si>
  <si>
    <t>*‡gvU cÖviw¤¢K †Rit</t>
  </si>
  <si>
    <t>(K). e¨vsK</t>
  </si>
  <si>
    <t>(L). bM`</t>
  </si>
  <si>
    <t>(M). e¨vsK mgš^q</t>
  </si>
  <si>
    <t>*me©‡gvU cÖvwßt</t>
  </si>
  <si>
    <t xml:space="preserve">         (01). cwil` Kg©Pvix (BDwc mwPe)</t>
  </si>
  <si>
    <t xml:space="preserve">         (02). cwil` Kg©Pvix (MÖvg-cywjk)</t>
  </si>
  <si>
    <t xml:space="preserve">         (03). `vqhy³ e¨q (miKvix Kg©Pvix m¤úwK©Z)</t>
  </si>
  <si>
    <t xml:space="preserve">(K). m¤§vbx fvZv </t>
  </si>
  <si>
    <t xml:space="preserve">      e‡Kqv m¤§vbx fvZv</t>
  </si>
  <si>
    <t>02|</t>
  </si>
  <si>
    <t>03|</t>
  </si>
  <si>
    <t>04|</t>
  </si>
  <si>
    <t>05|</t>
  </si>
  <si>
    <t>06|</t>
  </si>
  <si>
    <t>07|</t>
  </si>
  <si>
    <t>08|</t>
  </si>
  <si>
    <t>ivR¯^ DØ„Ë (Dbœqb wnmv‡e ¯’vbvšÍi) t</t>
  </si>
  <si>
    <t>ivR¯^ wnmv‡ei mgvwß †Ri- e¨vsK wnmve t</t>
  </si>
  <si>
    <t>*me© ‡gvU e¨q (ivR¯^ wnmve) t</t>
  </si>
  <si>
    <t>*‡gvU ivR¯^ e¨q-(ivR¯^ mgvwß †Ri e¨wZZ) t</t>
  </si>
  <si>
    <t>*‡gvU ivR¯^ e¨q-(ivR¯^ mgvwß †Rimn) t</t>
  </si>
  <si>
    <t>01.</t>
  </si>
  <si>
    <t>02.</t>
  </si>
  <si>
    <t xml:space="preserve">(7). ‡Pqvig¨vb, m`m¨M‡Yi fvZveve` miKvix Ask cÖvwß </t>
  </si>
  <si>
    <t>(8). BDwc mwP‡ei †eZb/fvZv eve`  cÖvwß (m¤ú~b© Ask)</t>
  </si>
  <si>
    <t>(2). Ab¨vb¨ dvÛ †diZ</t>
  </si>
  <si>
    <t>03.</t>
  </si>
  <si>
    <t>04.</t>
  </si>
  <si>
    <t>*me©‡gvU cÖvwß (Dbœqb wnmve) 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</si>
  <si>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</si>
  <si>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</si>
  <si>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</si>
  <si>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</si>
  <si>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</si>
  <si>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</si>
  <si>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</si>
  <si>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</si>
  <si>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</si>
  <si>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</si>
  <si>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</si>
  <si>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</si>
  <si>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</si>
  <si>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</si>
  <si>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</si>
  <si>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</si>
  <si>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</si>
  <si>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</si>
  <si>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</si>
  <si>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</si>
  <si>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</si>
  <si>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</si>
  <si>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</si>
  <si>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</si>
  <si>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‡Pqvig¨vb, m`m¨M‡Yi fvZv cÖ`vb </t>
  </si>
  <si>
    <t>MÖvg-cywjkM‡Yi †eZb/fvZv cÖ`vb</t>
  </si>
  <si>
    <t>wnmve mnKvix Kvg Kw¤úDUvi Acv‡iUi</t>
  </si>
  <si>
    <t>BDwc mwPe</t>
  </si>
  <si>
    <t>14 Zg</t>
  </si>
  <si>
    <t>BDwbqb cwil`</t>
  </si>
  <si>
    <t>16 Zg</t>
  </si>
  <si>
    <t>20 Zg</t>
  </si>
  <si>
    <t>Ñ</t>
  </si>
  <si>
    <t>evwl©K Dbœqb Kg©m~Px (GwWwc)</t>
  </si>
  <si>
    <t>(K). e¨vsK-</t>
  </si>
  <si>
    <t xml:space="preserve">                                                                     (L). bM`-</t>
  </si>
  <si>
    <t>(W). †Uwj‡dvb/B›Uvi‡bU wej</t>
  </si>
  <si>
    <t>gnjøv`vi</t>
  </si>
  <si>
    <t>‡nv‡m›`x BDwbqb cwil`</t>
  </si>
  <si>
    <t>MRvwiqv, gywÝMÄ|</t>
  </si>
  <si>
    <t>2019-2020</t>
  </si>
  <si>
    <t>Ki Av`v‡qi Rb¨ e¨q (Av`vq Kwgkb I Av`vq e¨q)</t>
  </si>
  <si>
    <t xml:space="preserve">Ki Av`vq LiP (wewfbœ †iwR÷vi, dig, iwk` BZ¨vw` gy`ªY I Ab¨vb¨) </t>
  </si>
  <si>
    <t>(O). ågY/hvZvqvZ- (Awdm)</t>
  </si>
  <si>
    <t>(Q). msev` cÎ</t>
  </si>
  <si>
    <t>(P). ågY/hvZvqvZ- (cÖKí wfwRU)</t>
  </si>
  <si>
    <t>gvbe m¤ú`- (‡Pqvt,mwPe,m`m¨, MÖvg-cywjk  I Ab¨vb¨ †ckvRxwe‡`i cÖwkÿb)</t>
  </si>
  <si>
    <t>2020-2021</t>
  </si>
  <si>
    <t>(9). wnmve mnKvix Kvg Kw¤úDUvi Acv‡iU‡ii †eZb/fvZv eve`  cÖvwß (m¤ú~b© Ask)</t>
  </si>
  <si>
    <t xml:space="preserve">(10). MÖvg-cywjkM‡Yi †eZb/fvZv eve` cÖvwß </t>
  </si>
  <si>
    <t>wnmve mnKvix Kvg Kw¤úDUvi Acv‡iU‡ii †eZb/fvZv eve` cÖ`vb (m¤ú~b© Ask)</t>
  </si>
  <si>
    <t>BDwc mwP‡ei †eZb/fvZv eve` cÖ`vb- (m¤ú~Y© Ask)</t>
  </si>
  <si>
    <t>25</t>
  </si>
  <si>
    <t>A_©eQit 2021-2022wLªt</t>
  </si>
  <si>
    <t>2021-2022</t>
  </si>
  <si>
    <t>(A_©eQit 2020-2021wLªt)</t>
  </si>
  <si>
    <t>(A_©eQit 2021-2022wLªt)</t>
  </si>
  <si>
    <t>Riæix ÎvY/mvnvh¨</t>
  </si>
  <si>
    <t>ev‡RU mvims‡ÿct (P‚ovšÍ ev‡RU)</t>
  </si>
  <si>
    <t>c~e©eZ©x eQ‡ii cÖK…Z ev‡RU-(cÖK…Z Avq)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</si>
</sst>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SutonnyMJ"/>
    </font>
    <font>
      <b/>
      <sz val="14"/>
      <color theme="1"/>
      <name val="SutonnyMJ"/>
    </font>
    <font>
      <b/>
      <sz val="12"/>
      <color theme="1"/>
      <name val="SutonnyMJ"/>
    </font>
    <font>
      <b/>
      <sz val="10"/>
      <color theme="1"/>
      <name val="SutonnyMJ"/>
    </font>
    <font>
      <b/>
      <sz val="11"/>
      <color theme="1"/>
      <name val="SutonnyMJ"/>
    </font>
    <font>
      <b/>
      <sz val="16"/>
      <color theme="1"/>
      <name val="SutonnyMJ"/>
    </font>
    <font>
      <sz val="12"/>
      <color theme="1"/>
      <name val="Calibri"/>
      <family val="2"/>
      <scheme val="minor"/>
    </font>
    <font>
      <sz val="11"/>
      <color theme="1"/>
      <name val="SutonnyMJ"/>
    </font>
    <font>
      <sz val="11"/>
      <color theme="1"/>
      <name val="Calibri"/>
      <family val="2"/>
      <scheme val="minor"/>
    </font>
    <font>
      <b/>
      <sz val="13"/>
      <color theme="1"/>
      <name val="SutonnyMJ"/>
    </font>
    <font>
      <i/>
      <sz val="11"/>
      <color theme="1"/>
      <name val="Calibri"/>
      <family val="2"/>
      <scheme val="minor"/>
    </font>
    <font>
      <b/>
      <sz val="18"/>
      <color theme="1"/>
      <name val="SutonnyMJ"/>
    </font>
    <font>
      <b/>
      <sz val="18"/>
      <color theme="1"/>
      <name val="Calibri"/>
      <family val="2"/>
      <scheme val="minor"/>
    </font>
    <font>
      <b/>
      <i/>
      <sz val="18"/>
      <color theme="1"/>
      <name val="SutonnyMJ"/>
    </font>
    <font>
      <b/>
      <i/>
      <sz val="18"/>
      <color theme="1"/>
      <name val="Calibri"/>
      <family val="2"/>
      <scheme val="minor"/>
    </font>
    <font>
      <b/>
      <i/>
      <sz val="11"/>
      <color theme="1"/>
      <name val="SutonnyMJ"/>
    </font>
    <font>
      <b/>
      <i/>
      <sz val="16"/>
      <color theme="1"/>
      <name val="SutonnyMJ"/>
    </font>
    <font>
      <sz val="12"/>
      <name val="SutonnyMJ"/>
    </font>
    <font>
      <sz val="13"/>
      <color theme="1"/>
      <name val="SutonnyMJ"/>
    </font>
    <font>
      <b/>
      <i/>
      <sz val="11"/>
      <color theme="1"/>
      <name val="Calibri"/>
      <family val="2"/>
      <scheme val="minor"/>
    </font>
    <font>
      <b/>
      <sz val="15"/>
      <color theme="1"/>
      <name val="SutonnyMJ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SutonnyMJ"/>
    </font>
    <font>
      <b/>
      <sz val="14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3" tint="0.59999389629810485"/>
      </patternFill>
    </fill>
    <fill>
      <patternFill patternType="gray125">
        <bgColor theme="3" tint="0.59996337778862885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54">
    <xf numFmtId="0" fontId="0" fillId="0" borderId="0" xfId="0"/>
    <xf numFmtId="0" fontId="1" fillId="0" borderId="0" xfId="0" applyFont="1" applyBorder="1"/>
    <xf numFmtId="0" fontId="0" fillId="0" borderId="1" xfId="0" applyBorder="1"/>
    <xf numFmtId="0" fontId="8" fillId="0" borderId="0" xfId="0" applyFont="1" applyBorder="1"/>
    <xf numFmtId="0" fontId="0" fillId="0" borderId="0" xfId="0" applyBorder="1"/>
    <xf numFmtId="0" fontId="0" fillId="3" borderId="0" xfId="0" applyFill="1"/>
    <xf numFmtId="0" fontId="0" fillId="2" borderId="0" xfId="0" applyFill="1"/>
    <xf numFmtId="0" fontId="0" fillId="2" borderId="1" xfId="0" applyFill="1" applyBorder="1"/>
    <xf numFmtId="0" fontId="0" fillId="0" borderId="0" xfId="0" applyFill="1"/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0" applyNumberFormat="1"/>
    <xf numFmtId="43" fontId="1" fillId="0" borderId="0" xfId="1" applyFont="1" applyFill="1" applyBorder="1"/>
    <xf numFmtId="43" fontId="3" fillId="0" borderId="0" xfId="1" applyFont="1" applyFill="1" applyBorder="1" applyAlignment="1">
      <alignment horizontal="right" shrinkToFit="1"/>
    </xf>
    <xf numFmtId="0" fontId="11" fillId="4" borderId="0" xfId="0" applyFont="1" applyFill="1"/>
    <xf numFmtId="0" fontId="4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3" fontId="1" fillId="0" borderId="1" xfId="1" applyFont="1" applyFill="1" applyBorder="1" applyAlignment="1">
      <alignment horizontal="right" vertical="center" shrinkToFit="1"/>
    </xf>
    <xf numFmtId="43" fontId="1" fillId="0" borderId="1" xfId="1" applyFont="1" applyFill="1" applyBorder="1" applyAlignment="1">
      <alignment vertical="center" shrinkToFit="1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3" fontId="1" fillId="0" borderId="1" xfId="1" applyFont="1" applyBorder="1" applyAlignment="1">
      <alignment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43" fontId="1" fillId="0" borderId="1" xfId="1" applyFont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3" fontId="0" fillId="2" borderId="0" xfId="0" applyNumberFormat="1" applyFill="1"/>
    <xf numFmtId="0" fontId="16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vertical="center"/>
    </xf>
    <xf numFmtId="43" fontId="1" fillId="0" borderId="2" xfId="1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1" fillId="0" borderId="2" xfId="1" applyFont="1" applyFill="1" applyBorder="1" applyAlignment="1">
      <alignment horizontal="right" vertical="center" shrinkToFit="1"/>
    </xf>
    <xf numFmtId="43" fontId="1" fillId="0" borderId="4" xfId="1" applyFont="1" applyFill="1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0" fillId="5" borderId="0" xfId="0" applyFill="1"/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9" fillId="0" borderId="28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43" fontId="19" fillId="0" borderId="5" xfId="0" applyNumberFormat="1" applyFont="1" applyBorder="1"/>
    <xf numFmtId="43" fontId="19" fillId="0" borderId="6" xfId="0" applyNumberFormat="1" applyFont="1" applyBorder="1"/>
    <xf numFmtId="43" fontId="19" fillId="0" borderId="28" xfId="0" applyNumberFormat="1" applyFont="1" applyBorder="1"/>
    <xf numFmtId="43" fontId="19" fillId="0" borderId="14" xfId="0" applyNumberFormat="1" applyFont="1" applyBorder="1"/>
    <xf numFmtId="43" fontId="19" fillId="0" borderId="15" xfId="0" applyNumberFormat="1" applyFont="1" applyBorder="1"/>
    <xf numFmtId="43" fontId="1" fillId="0" borderId="5" xfId="1" applyFont="1" applyBorder="1" applyAlignment="1">
      <alignment horizontal="right"/>
    </xf>
    <xf numFmtId="43" fontId="1" fillId="0" borderId="29" xfId="1" applyFont="1" applyBorder="1"/>
    <xf numFmtId="43" fontId="1" fillId="0" borderId="10" xfId="1" applyFont="1" applyBorder="1"/>
    <xf numFmtId="43" fontId="1" fillId="0" borderId="15" xfId="1" applyFont="1" applyBorder="1"/>
    <xf numFmtId="43" fontId="1" fillId="0" borderId="5" xfId="1" applyFont="1" applyBorder="1"/>
    <xf numFmtId="43" fontId="3" fillId="0" borderId="6" xfId="1" applyFont="1" applyBorder="1" applyAlignment="1">
      <alignment horizontal="left"/>
    </xf>
    <xf numFmtId="43" fontId="1" fillId="0" borderId="28" xfId="1" applyFont="1" applyBorder="1"/>
    <xf numFmtId="0" fontId="3" fillId="0" borderId="10" xfId="0" applyFont="1" applyBorder="1"/>
    <xf numFmtId="0" fontId="3" fillId="0" borderId="15" xfId="0" applyFont="1" applyBorder="1"/>
    <xf numFmtId="0" fontId="3" fillId="0" borderId="28" xfId="0" applyFont="1" applyBorder="1"/>
    <xf numFmtId="0" fontId="3" fillId="0" borderId="14" xfId="0" applyFont="1" applyBorder="1" applyAlignment="1">
      <alignment horizontal="right"/>
    </xf>
    <xf numFmtId="43" fontId="3" fillId="0" borderId="14" xfId="1" applyFont="1" applyFill="1" applyBorder="1"/>
    <xf numFmtId="43" fontId="3" fillId="0" borderId="15" xfId="1" applyFont="1" applyFill="1" applyBorder="1"/>
    <xf numFmtId="43" fontId="1" fillId="0" borderId="29" xfId="1" applyFont="1" applyFill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3" fontId="1" fillId="0" borderId="2" xfId="1" applyFont="1" applyBorder="1" applyAlignment="1">
      <alignment horizontal="center" vertical="center"/>
    </xf>
    <xf numFmtId="43" fontId="0" fillId="0" borderId="0" xfId="1" applyFont="1" applyFill="1"/>
    <xf numFmtId="43" fontId="0" fillId="0" borderId="0" xfId="0" applyNumberFormat="1" applyFill="1"/>
    <xf numFmtId="0" fontId="5" fillId="0" borderId="13" xfId="0" applyFont="1" applyFill="1" applyBorder="1" applyAlignment="1">
      <alignment horizontal="center" vertical="center"/>
    </xf>
    <xf numFmtId="43" fontId="1" fillId="0" borderId="34" xfId="1" applyFont="1" applyBorder="1"/>
    <xf numFmtId="43" fontId="1" fillId="0" borderId="36" xfId="1" applyFont="1" applyFill="1" applyBorder="1"/>
    <xf numFmtId="43" fontId="1" fillId="0" borderId="36" xfId="1" applyFont="1" applyBorder="1"/>
    <xf numFmtId="43" fontId="3" fillId="0" borderId="39" xfId="1" applyFont="1" applyFill="1" applyBorder="1"/>
    <xf numFmtId="0" fontId="19" fillId="0" borderId="34" xfId="0" applyFont="1" applyBorder="1"/>
    <xf numFmtId="0" fontId="19" fillId="0" borderId="39" xfId="0" applyFont="1" applyBorder="1"/>
    <xf numFmtId="0" fontId="19" fillId="0" borderId="36" xfId="0" applyFont="1" applyBorder="1"/>
    <xf numFmtId="0" fontId="1" fillId="0" borderId="13" xfId="0" applyFont="1" applyBorder="1"/>
    <xf numFmtId="0" fontId="1" fillId="0" borderId="26" xfId="0" applyFont="1" applyBorder="1"/>
    <xf numFmtId="0" fontId="1" fillId="0" borderId="41" xfId="0" applyFont="1" applyBorder="1"/>
    <xf numFmtId="0" fontId="16" fillId="0" borderId="1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3" fontId="1" fillId="2" borderId="29" xfId="1" applyFont="1" applyFill="1" applyBorder="1"/>
    <xf numFmtId="43" fontId="1" fillId="2" borderId="15" xfId="1" applyFont="1" applyFill="1" applyBorder="1"/>
    <xf numFmtId="43" fontId="1" fillId="2" borderId="36" xfId="1" applyFont="1" applyFill="1" applyBorder="1"/>
    <xf numFmtId="43" fontId="19" fillId="2" borderId="29" xfId="0" applyNumberFormat="1" applyFont="1" applyFill="1" applyBorder="1"/>
    <xf numFmtId="0" fontId="1" fillId="0" borderId="4" xfId="0" applyFont="1" applyFill="1" applyBorder="1" applyAlignment="1">
      <alignment horizontal="left" vertical="center"/>
    </xf>
    <xf numFmtId="43" fontId="3" fillId="0" borderId="4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3" fontId="1" fillId="0" borderId="1" xfId="1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center" vertical="center"/>
    </xf>
    <xf numFmtId="43" fontId="3" fillId="0" borderId="34" xfId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43" fontId="1" fillId="0" borderId="34" xfId="1" applyFont="1" applyFill="1" applyBorder="1" applyAlignment="1">
      <alignment vertical="center"/>
    </xf>
    <xf numFmtId="43" fontId="1" fillId="0" borderId="39" xfId="1" applyFont="1" applyFill="1" applyBorder="1" applyAlignment="1">
      <alignment vertical="center"/>
    </xf>
    <xf numFmtId="0" fontId="1" fillId="0" borderId="38" xfId="0" applyFont="1" applyFill="1" applyBorder="1" applyAlignment="1">
      <alignment horizontal="center" vertical="center"/>
    </xf>
    <xf numFmtId="43" fontId="1" fillId="0" borderId="8" xfId="1" applyFont="1" applyFill="1" applyBorder="1" applyAlignment="1">
      <alignment vertical="center"/>
    </xf>
    <xf numFmtId="0" fontId="1" fillId="0" borderId="35" xfId="0" applyFont="1" applyFill="1" applyBorder="1" applyAlignment="1">
      <alignment horizontal="center" vertical="center"/>
    </xf>
    <xf numFmtId="43" fontId="1" fillId="0" borderId="42" xfId="1" applyFont="1" applyFill="1" applyBorder="1" applyAlignment="1">
      <alignment vertical="center"/>
    </xf>
    <xf numFmtId="43" fontId="1" fillId="0" borderId="44" xfId="1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43" fontId="3" fillId="0" borderId="8" xfId="1" applyFont="1" applyBorder="1" applyAlignment="1">
      <alignment vertical="center"/>
    </xf>
    <xf numFmtId="43" fontId="3" fillId="0" borderId="42" xfId="1" applyFont="1" applyBorder="1" applyAlignment="1">
      <alignment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49" fontId="1" fillId="0" borderId="32" xfId="0" applyNumberFormat="1" applyFont="1" applyFill="1" applyBorder="1" applyAlignment="1">
      <alignment horizontal="center" vertical="center"/>
    </xf>
    <xf numFmtId="49" fontId="1" fillId="0" borderId="45" xfId="0" applyNumberFormat="1" applyFont="1" applyFill="1" applyBorder="1" applyAlignment="1">
      <alignment horizontal="center" vertical="center"/>
    </xf>
    <xf numFmtId="49" fontId="1" fillId="0" borderId="46" xfId="0" applyNumberFormat="1" applyFont="1" applyFill="1" applyBorder="1" applyAlignment="1">
      <alignment horizontal="center" vertical="center"/>
    </xf>
    <xf numFmtId="43" fontId="1" fillId="0" borderId="2" xfId="1" applyFont="1" applyFill="1" applyBorder="1" applyAlignment="1">
      <alignment vertical="center" shrinkToFit="1"/>
    </xf>
    <xf numFmtId="49" fontId="3" fillId="0" borderId="43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3" fontId="1" fillId="0" borderId="4" xfId="1" applyFont="1" applyFill="1" applyBorder="1" applyAlignment="1">
      <alignment vertical="center"/>
    </xf>
    <xf numFmtId="43" fontId="1" fillId="0" borderId="8" xfId="1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Fill="1"/>
    <xf numFmtId="0" fontId="10" fillId="6" borderId="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10" fillId="0" borderId="7" xfId="0" applyFont="1" applyFill="1" applyBorder="1" applyAlignment="1">
      <alignment horizontal="right"/>
    </xf>
    <xf numFmtId="43" fontId="3" fillId="0" borderId="12" xfId="1" applyFont="1" applyFill="1" applyBorder="1"/>
    <xf numFmtId="43" fontId="3" fillId="0" borderId="7" xfId="1" applyFont="1" applyFill="1" applyBorder="1"/>
    <xf numFmtId="43" fontId="1" fillId="0" borderId="18" xfId="1" applyFont="1" applyFill="1" applyBorder="1"/>
    <xf numFmtId="0" fontId="3" fillId="0" borderId="19" xfId="0" applyFont="1" applyFill="1" applyBorder="1"/>
    <xf numFmtId="43" fontId="1" fillId="0" borderId="19" xfId="1" applyFont="1" applyFill="1" applyBorder="1"/>
    <xf numFmtId="43" fontId="1" fillId="0" borderId="20" xfId="1" applyFont="1" applyFill="1" applyBorder="1"/>
    <xf numFmtId="43" fontId="3" fillId="0" borderId="18" xfId="1" applyFont="1" applyFill="1" applyBorder="1"/>
    <xf numFmtId="0" fontId="3" fillId="0" borderId="7" xfId="0" applyFont="1" applyFill="1" applyBorder="1"/>
    <xf numFmtId="0" fontId="10" fillId="0" borderId="7" xfId="0" applyFont="1" applyFill="1" applyBorder="1" applyAlignment="1"/>
    <xf numFmtId="0" fontId="10" fillId="6" borderId="10" xfId="0" applyFont="1" applyFill="1" applyBorder="1" applyAlignment="1">
      <alignment horizontal="center" vertical="top" wrapText="1"/>
    </xf>
    <xf numFmtId="0" fontId="10" fillId="6" borderId="10" xfId="0" applyFont="1" applyFill="1" applyBorder="1" applyAlignment="1">
      <alignment horizontal="center" vertical="top" wrapText="1" shrinkToFit="1"/>
    </xf>
    <xf numFmtId="0" fontId="10" fillId="6" borderId="7" xfId="0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horizontal="center" vertical="top" wrapText="1" shrinkToFit="1"/>
    </xf>
    <xf numFmtId="0" fontId="3" fillId="0" borderId="17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43" fontId="1" fillId="0" borderId="2" xfId="1" applyFont="1" applyFill="1" applyBorder="1" applyAlignment="1">
      <alignment vertical="center"/>
    </xf>
    <xf numFmtId="43" fontId="1" fillId="0" borderId="36" xfId="1" applyFont="1" applyFill="1" applyBorder="1" applyAlignment="1">
      <alignment vertical="center"/>
    </xf>
    <xf numFmtId="43" fontId="10" fillId="0" borderId="2" xfId="1" applyFont="1" applyFill="1" applyBorder="1" applyAlignment="1">
      <alignment vertical="center"/>
    </xf>
    <xf numFmtId="43" fontId="10" fillId="0" borderId="42" xfId="1" applyFont="1" applyFill="1" applyBorder="1" applyAlignment="1">
      <alignment vertical="center"/>
    </xf>
    <xf numFmtId="0" fontId="3" fillId="0" borderId="55" xfId="0" applyFont="1" applyFill="1" applyBorder="1" applyAlignment="1">
      <alignment horizontal="left" vertical="center"/>
    </xf>
    <xf numFmtId="43" fontId="3" fillId="0" borderId="6" xfId="1" applyFont="1" applyFill="1" applyBorder="1" applyAlignment="1">
      <alignment vertical="center"/>
    </xf>
    <xf numFmtId="43" fontId="3" fillId="0" borderId="39" xfId="1" applyFont="1" applyFill="1" applyBorder="1" applyAlignment="1">
      <alignment vertical="center"/>
    </xf>
    <xf numFmtId="0" fontId="3" fillId="0" borderId="53" xfId="0" applyFont="1" applyFill="1" applyBorder="1" applyAlignment="1">
      <alignment horizontal="right" vertical="center"/>
    </xf>
    <xf numFmtId="0" fontId="1" fillId="0" borderId="54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left" vertical="center"/>
    </xf>
    <xf numFmtId="43" fontId="3" fillId="0" borderId="0" xfId="1" applyFont="1" applyFill="1" applyBorder="1" applyAlignment="1">
      <alignment horizontal="right" vertical="center"/>
    </xf>
    <xf numFmtId="43" fontId="3" fillId="0" borderId="20" xfId="1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right" vertical="center"/>
    </xf>
    <xf numFmtId="43" fontId="2" fillId="7" borderId="12" xfId="0" applyNumberFormat="1" applyFont="1" applyFill="1" applyBorder="1"/>
    <xf numFmtId="43" fontId="2" fillId="7" borderId="7" xfId="0" applyNumberFormat="1" applyFont="1" applyFill="1" applyBorder="1"/>
    <xf numFmtId="0" fontId="26" fillId="7" borderId="18" xfId="0" applyFont="1" applyFill="1" applyBorder="1"/>
    <xf numFmtId="0" fontId="10" fillId="6" borderId="10" xfId="0" applyFont="1" applyFill="1" applyBorder="1" applyAlignment="1">
      <alignment horizontal="center" vertical="top" wrapText="1" shrinkToFit="1"/>
    </xf>
    <xf numFmtId="49" fontId="3" fillId="0" borderId="47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49" fontId="3" fillId="0" borderId="53" xfId="0" applyNumberFormat="1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49" fontId="3" fillId="0" borderId="38" xfId="0" applyNumberFormat="1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vertical="center"/>
    </xf>
    <xf numFmtId="49" fontId="3" fillId="0" borderId="32" xfId="0" applyNumberFormat="1" applyFont="1" applyFill="1" applyBorder="1" applyAlignment="1">
      <alignment horizontal="center" vertical="center"/>
    </xf>
    <xf numFmtId="0" fontId="2" fillId="8" borderId="5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right" vertical="center"/>
    </xf>
    <xf numFmtId="43" fontId="2" fillId="8" borderId="36" xfId="1" applyFont="1" applyFill="1" applyBorder="1" applyAlignment="1">
      <alignment vertical="center"/>
    </xf>
    <xf numFmtId="43" fontId="2" fillId="8" borderId="1" xfId="1" applyFont="1" applyFill="1" applyBorder="1" applyAlignment="1">
      <alignment vertical="center"/>
    </xf>
    <xf numFmtId="0" fontId="2" fillId="8" borderId="59" xfId="0" applyFont="1" applyFill="1" applyBorder="1" applyAlignment="1">
      <alignment horizontal="right" vertical="center"/>
    </xf>
    <xf numFmtId="43" fontId="2" fillId="8" borderId="2" xfId="1" applyFont="1" applyFill="1" applyBorder="1" applyAlignment="1">
      <alignment vertical="center"/>
    </xf>
    <xf numFmtId="43" fontId="27" fillId="7" borderId="1" xfId="1" applyFont="1" applyFill="1" applyBorder="1" applyAlignment="1">
      <alignment vertical="center"/>
    </xf>
    <xf numFmtId="43" fontId="2" fillId="7" borderId="1" xfId="1" applyFont="1" applyFill="1" applyBorder="1" applyAlignment="1">
      <alignment vertical="center"/>
    </xf>
    <xf numFmtId="43" fontId="2" fillId="7" borderId="8" xfId="1" applyFont="1" applyFill="1" applyBorder="1" applyAlignment="1">
      <alignment vertical="center"/>
    </xf>
    <xf numFmtId="43" fontId="2" fillId="7" borderId="22" xfId="1" applyFont="1" applyFill="1" applyBorder="1" applyAlignment="1">
      <alignment horizontal="right" vertical="center"/>
    </xf>
    <xf numFmtId="43" fontId="2" fillId="7" borderId="18" xfId="1" applyFont="1" applyFill="1" applyBorder="1" applyAlignment="1">
      <alignment vertical="center"/>
    </xf>
    <xf numFmtId="43" fontId="1" fillId="0" borderId="39" xfId="1" applyFont="1" applyFill="1" applyBorder="1" applyAlignment="1">
      <alignment horizontal="right" vertical="center"/>
    </xf>
    <xf numFmtId="43" fontId="3" fillId="0" borderId="48" xfId="1" applyFont="1" applyFill="1" applyBorder="1" applyAlignment="1">
      <alignment horizontal="center" vertical="center"/>
    </xf>
    <xf numFmtId="43" fontId="1" fillId="0" borderId="20" xfId="1" applyFont="1" applyFill="1" applyBorder="1" applyAlignment="1">
      <alignment vertical="center" shrinkToFit="1"/>
    </xf>
    <xf numFmtId="0" fontId="3" fillId="0" borderId="56" xfId="0" applyFont="1" applyFill="1" applyBorder="1" applyAlignment="1">
      <alignment vertical="center"/>
    </xf>
    <xf numFmtId="43" fontId="1" fillId="8" borderId="4" xfId="1" applyFont="1" applyFill="1" applyBorder="1" applyAlignment="1">
      <alignment vertical="center"/>
    </xf>
    <xf numFmtId="43" fontId="1" fillId="8" borderId="44" xfId="1" applyFont="1" applyFill="1" applyBorder="1" applyAlignment="1">
      <alignment vertical="center" shrinkToFit="1"/>
    </xf>
    <xf numFmtId="43" fontId="2" fillId="8" borderId="42" xfId="1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43" fontId="1" fillId="8" borderId="1" xfId="1" applyFont="1" applyFill="1" applyBorder="1" applyAlignment="1">
      <alignment vertical="center"/>
    </xf>
    <xf numFmtId="43" fontId="1" fillId="8" borderId="2" xfId="1" applyFont="1" applyFill="1" applyBorder="1" applyAlignment="1">
      <alignment vertical="center"/>
    </xf>
    <xf numFmtId="43" fontId="2" fillId="8" borderId="49" xfId="0" applyNumberFormat="1" applyFont="1" applyFill="1" applyBorder="1" applyAlignment="1">
      <alignment vertical="center"/>
    </xf>
    <xf numFmtId="43" fontId="2" fillId="8" borderId="9" xfId="0" applyNumberFormat="1" applyFont="1" applyFill="1" applyBorder="1" applyAlignment="1">
      <alignment vertical="center"/>
    </xf>
    <xf numFmtId="49" fontId="10" fillId="0" borderId="21" xfId="0" applyNumberFormat="1" applyFont="1" applyBorder="1" applyAlignment="1">
      <alignment horizontal="center" vertical="center"/>
    </xf>
    <xf numFmtId="43" fontId="19" fillId="0" borderId="18" xfId="1" applyFont="1" applyBorder="1" applyAlignment="1">
      <alignment vertical="center"/>
    </xf>
    <xf numFmtId="43" fontId="10" fillId="0" borderId="25" xfId="1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43" fontId="19" fillId="0" borderId="25" xfId="1" applyFont="1" applyBorder="1" applyAlignment="1">
      <alignment vertical="center"/>
    </xf>
    <xf numFmtId="43" fontId="19" fillId="0" borderId="22" xfId="1" applyFont="1" applyBorder="1" applyAlignment="1">
      <alignment vertical="center"/>
    </xf>
    <xf numFmtId="43" fontId="1" fillId="0" borderId="34" xfId="1" applyFont="1" applyFill="1" applyBorder="1" applyAlignment="1">
      <alignment vertical="center" shrinkToFit="1"/>
    </xf>
    <xf numFmtId="43" fontId="1" fillId="0" borderId="39" xfId="1" applyFont="1" applyFill="1" applyBorder="1" applyAlignment="1">
      <alignment vertical="center" shrinkToFit="1"/>
    </xf>
    <xf numFmtId="43" fontId="1" fillId="0" borderId="39" xfId="1" applyFont="1" applyBorder="1" applyAlignment="1">
      <alignment vertical="center" shrinkToFit="1"/>
    </xf>
    <xf numFmtId="43" fontId="1" fillId="0" borderId="36" xfId="1" applyFont="1" applyBorder="1" applyAlignment="1">
      <alignment vertical="center" shrinkToFit="1"/>
    </xf>
    <xf numFmtId="0" fontId="1" fillId="0" borderId="2" xfId="0" applyFont="1" applyFill="1" applyBorder="1" applyAlignment="1">
      <alignment vertical="center" wrapText="1"/>
    </xf>
    <xf numFmtId="0" fontId="1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57" xfId="0" applyFont="1" applyFill="1" applyBorder="1" applyAlignment="1">
      <alignment horizontal="right" vertical="center"/>
    </xf>
    <xf numFmtId="43" fontId="2" fillId="8" borderId="49" xfId="1" applyFont="1" applyFill="1" applyBorder="1" applyAlignment="1">
      <alignment vertical="center"/>
    </xf>
    <xf numFmtId="43" fontId="2" fillId="8" borderId="51" xfId="1" applyFont="1" applyFill="1" applyBorder="1" applyAlignment="1">
      <alignment vertical="center"/>
    </xf>
    <xf numFmtId="43" fontId="2" fillId="8" borderId="9" xfId="1" applyFont="1" applyFill="1" applyBorder="1" applyAlignment="1">
      <alignment vertical="center"/>
    </xf>
    <xf numFmtId="43" fontId="27" fillId="7" borderId="49" xfId="1" applyFont="1" applyFill="1" applyBorder="1" applyAlignment="1">
      <alignment vertical="center"/>
    </xf>
    <xf numFmtId="43" fontId="2" fillId="7" borderId="49" xfId="1" applyFont="1" applyFill="1" applyBorder="1" applyAlignment="1">
      <alignment vertical="center"/>
    </xf>
    <xf numFmtId="43" fontId="2" fillId="7" borderId="9" xfId="1" applyFont="1" applyFill="1" applyBorder="1" applyAlignment="1">
      <alignment vertical="center"/>
    </xf>
    <xf numFmtId="43" fontId="1" fillId="0" borderId="48" xfId="1" applyFont="1" applyFill="1" applyBorder="1" applyAlignment="1">
      <alignment vertical="center"/>
    </xf>
    <xf numFmtId="43" fontId="2" fillId="7" borderId="61" xfId="1" applyFont="1" applyFill="1" applyBorder="1" applyAlignment="1">
      <alignment horizontal="right" vertical="center"/>
    </xf>
    <xf numFmtId="43" fontId="2" fillId="7" borderId="62" xfId="1" applyFont="1" applyFill="1" applyBorder="1" applyAlignment="1">
      <alignment vertical="center"/>
    </xf>
    <xf numFmtId="43" fontId="2" fillId="7" borderId="1" xfId="1" applyFont="1" applyFill="1" applyBorder="1" applyAlignment="1">
      <alignment horizontal="right" vertical="center"/>
    </xf>
    <xf numFmtId="43" fontId="3" fillId="0" borderId="60" xfId="1" applyFont="1" applyFill="1" applyBorder="1" applyAlignment="1">
      <alignment horizontal="left" vertical="center"/>
    </xf>
    <xf numFmtId="43" fontId="1" fillId="0" borderId="56" xfId="1" applyFont="1" applyFill="1" applyBorder="1" applyAlignment="1">
      <alignment vertical="center"/>
    </xf>
    <xf numFmtId="43" fontId="1" fillId="0" borderId="54" xfId="1" applyFont="1" applyFill="1" applyBorder="1" applyAlignment="1">
      <alignment vertical="center"/>
    </xf>
    <xf numFmtId="43" fontId="3" fillId="0" borderId="56" xfId="1" applyFont="1" applyFill="1" applyBorder="1" applyAlignment="1">
      <alignment vertical="center"/>
    </xf>
    <xf numFmtId="43" fontId="10" fillId="0" borderId="36" xfId="1" applyFont="1" applyFill="1" applyBorder="1" applyAlignment="1">
      <alignment vertical="center"/>
    </xf>
    <xf numFmtId="43" fontId="10" fillId="0" borderId="1" xfId="1" applyFont="1" applyFill="1" applyBorder="1" applyAlignment="1">
      <alignment vertical="center"/>
    </xf>
    <xf numFmtId="43" fontId="1" fillId="8" borderId="48" xfId="1" applyFont="1" applyFill="1" applyBorder="1" applyAlignment="1">
      <alignment vertical="center"/>
    </xf>
    <xf numFmtId="43" fontId="3" fillId="0" borderId="1" xfId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43" fontId="1" fillId="0" borderId="3" xfId="1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21" fillId="5" borderId="18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top"/>
    </xf>
    <xf numFmtId="0" fontId="10" fillId="6" borderId="31" xfId="0" applyFont="1" applyFill="1" applyBorder="1" applyAlignment="1">
      <alignment horizontal="center" vertical="top"/>
    </xf>
    <xf numFmtId="0" fontId="10" fillId="6" borderId="32" xfId="0" applyFont="1" applyFill="1" applyBorder="1" applyAlignment="1">
      <alignment horizontal="center" vertical="top"/>
    </xf>
    <xf numFmtId="0" fontId="10" fillId="6" borderId="8" xfId="0" applyFont="1" applyFill="1" applyBorder="1" applyAlignment="1">
      <alignment horizontal="center" vertical="top"/>
    </xf>
    <xf numFmtId="0" fontId="10" fillId="6" borderId="33" xfId="0" applyFont="1" applyFill="1" applyBorder="1" applyAlignment="1">
      <alignment horizontal="center" vertical="top"/>
    </xf>
    <xf numFmtId="0" fontId="10" fillId="6" borderId="9" xfId="0" applyFont="1" applyFill="1" applyBorder="1" applyAlignment="1">
      <alignment horizontal="center" vertical="top"/>
    </xf>
    <xf numFmtId="0" fontId="10" fillId="6" borderId="10" xfId="0" applyFont="1" applyFill="1" applyBorder="1" applyAlignment="1">
      <alignment horizontal="center" vertical="top" wrapText="1"/>
    </xf>
    <xf numFmtId="0" fontId="10" fillId="6" borderId="11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12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2" fillId="7" borderId="33" xfId="0" applyFont="1" applyFill="1" applyBorder="1" applyAlignment="1">
      <alignment horizontal="right" vertical="center"/>
    </xf>
    <xf numFmtId="0" fontId="2" fillId="7" borderId="49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6" borderId="13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4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2" fillId="7" borderId="17" xfId="0" applyFont="1" applyFill="1" applyBorder="1" applyAlignment="1">
      <alignment horizontal="right" vertical="center"/>
    </xf>
    <xf numFmtId="0" fontId="2" fillId="7" borderId="25" xfId="0" applyFont="1" applyFill="1" applyBorder="1" applyAlignment="1">
      <alignment horizontal="right" vertical="center"/>
    </xf>
    <xf numFmtId="0" fontId="2" fillId="7" borderId="35" xfId="0" applyFont="1" applyFill="1" applyBorder="1" applyAlignment="1">
      <alignment horizontal="right" vertical="center"/>
    </xf>
    <xf numFmtId="0" fontId="2" fillId="7" borderId="60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right" vertical="center"/>
    </xf>
    <xf numFmtId="0" fontId="8" fillId="0" borderId="54" xfId="0" applyFont="1" applyFill="1" applyBorder="1" applyAlignment="1">
      <alignment horizontal="right" vertical="center"/>
    </xf>
    <xf numFmtId="0" fontId="2" fillId="7" borderId="38" xfId="0" applyFont="1" applyFill="1" applyBorder="1" applyAlignment="1">
      <alignment horizontal="right" vertical="center"/>
    </xf>
    <xf numFmtId="0" fontId="2" fillId="7" borderId="56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right" vertical="center"/>
    </xf>
    <xf numFmtId="0" fontId="2" fillId="7" borderId="40" xfId="0" applyFont="1" applyFill="1" applyBorder="1" applyAlignment="1">
      <alignment horizontal="right" vertical="center"/>
    </xf>
    <xf numFmtId="0" fontId="2" fillId="7" borderId="52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0" fillId="6" borderId="14" xfId="0" applyFont="1" applyFill="1" applyBorder="1" applyAlignment="1">
      <alignment horizontal="center" vertical="top" wrapText="1"/>
    </xf>
    <xf numFmtId="0" fontId="10" fillId="6" borderId="15" xfId="0" applyFont="1" applyFill="1" applyBorder="1" applyAlignment="1">
      <alignment horizontal="center" vertical="top" wrapText="1"/>
    </xf>
    <xf numFmtId="0" fontId="10" fillId="6" borderId="10" xfId="0" applyFont="1" applyFill="1" applyBorder="1" applyAlignment="1">
      <alignment horizontal="center" vertical="top" wrapText="1" shrinkToFit="1"/>
    </xf>
    <xf numFmtId="0" fontId="10" fillId="6" borderId="14" xfId="0" applyFont="1" applyFill="1" applyBorder="1" applyAlignment="1">
      <alignment horizontal="center" vertical="top" wrapText="1" shrinkToFit="1"/>
    </xf>
    <xf numFmtId="0" fontId="10" fillId="6" borderId="15" xfId="0" applyFont="1" applyFill="1" applyBorder="1" applyAlignment="1">
      <alignment horizontal="center" vertical="top" wrapText="1" shrinkToFit="1"/>
    </xf>
    <xf numFmtId="0" fontId="2" fillId="0" borderId="0" xfId="0" applyFont="1" applyBorder="1" applyAlignment="1">
      <alignment horizontal="center"/>
    </xf>
    <xf numFmtId="0" fontId="2" fillId="8" borderId="53" xfId="0" applyFont="1" applyFill="1" applyBorder="1" applyAlignment="1">
      <alignment horizontal="right" vertical="center"/>
    </xf>
    <xf numFmtId="0" fontId="2" fillId="8" borderId="54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56" xfId="0" applyFont="1" applyFill="1" applyBorder="1" applyAlignment="1">
      <alignment horizontal="right" vertical="center"/>
    </xf>
    <xf numFmtId="0" fontId="2" fillId="8" borderId="40" xfId="0" applyFont="1" applyFill="1" applyBorder="1" applyAlignment="1">
      <alignment horizontal="right" vertical="center"/>
    </xf>
    <xf numFmtId="0" fontId="2" fillId="8" borderId="52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top" wrapText="1"/>
    </xf>
    <xf numFmtId="0" fontId="2" fillId="0" borderId="46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/>
    </xf>
    <xf numFmtId="0" fontId="2" fillId="8" borderId="57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3" fillId="6" borderId="24" xfId="0" applyFont="1" applyFill="1" applyBorder="1" applyAlignment="1">
      <alignment horizontal="center" vertical="top" wrapText="1"/>
    </xf>
    <xf numFmtId="0" fontId="3" fillId="6" borderId="19" xfId="0" applyFont="1" applyFill="1" applyBorder="1" applyAlignment="1">
      <alignment horizontal="center" vertical="top" wrapText="1"/>
    </xf>
    <xf numFmtId="0" fontId="3" fillId="6" borderId="16" xfId="0" applyFont="1" applyFill="1" applyBorder="1" applyAlignment="1">
      <alignment horizontal="center" vertical="top" wrapText="1"/>
    </xf>
    <xf numFmtId="0" fontId="3" fillId="6" borderId="41" xfId="0" applyFont="1" applyFill="1" applyBorder="1" applyAlignment="1">
      <alignment horizontal="center" vertical="top" wrapText="1"/>
    </xf>
    <xf numFmtId="0" fontId="3" fillId="6" borderId="20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horizontal="center" vertical="top" wrapText="1"/>
    </xf>
    <xf numFmtId="0" fontId="3" fillId="6" borderId="35" xfId="0" applyFont="1" applyFill="1" applyBorder="1" applyAlignment="1">
      <alignment horizontal="center" vertical="top" wrapText="1"/>
    </xf>
    <xf numFmtId="0" fontId="3" fillId="6" borderId="26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41"/>
  <sheetViews>
    <sheetView view="pageBreakPreview" topLeftCell="A23" zoomScaleSheetLayoutView="100" workbookViewId="0">
      <selection activeCell="J30" sqref="J30"/>
    </sheetView>
  </sheetViews>
  <sheetFormatPr defaultRowHeight="15" x14ac:dyDescent="0.25"/>
  <cols>
    <col min="2" max="2" width="21.85546875" customWidth="1"/>
    <col min="3" max="4" width="19.28515625" bestFit="1" customWidth="1"/>
    <col min="5" max="5" width="18.85546875" customWidth="1"/>
    <col min="9" max="10" width="14.28515625" bestFit="1" customWidth="1"/>
  </cols>
  <sheetData>
    <row r="1" spans="1:16" ht="25.5" customHeight="1" x14ac:dyDescent="0.25">
      <c r="A1" s="285" t="s">
        <v>148</v>
      </c>
      <c r="B1" s="286"/>
      <c r="C1" s="286"/>
      <c r="D1" s="286"/>
      <c r="E1" s="286"/>
    </row>
    <row r="2" spans="1:16" ht="25.5" customHeight="1" x14ac:dyDescent="0.25">
      <c r="A2" s="276" t="s">
        <v>225</v>
      </c>
      <c r="B2" s="298"/>
      <c r="C2" s="298"/>
      <c r="D2" s="298"/>
      <c r="E2" s="298"/>
    </row>
    <row r="3" spans="1:16" ht="19.5" customHeight="1" x14ac:dyDescent="0.25">
      <c r="A3" s="290" t="s">
        <v>226</v>
      </c>
      <c r="B3" s="290"/>
      <c r="C3" s="290"/>
      <c r="D3" s="290"/>
      <c r="E3" s="290"/>
    </row>
    <row r="4" spans="1:16" ht="17.25" customHeight="1" x14ac:dyDescent="0.25">
      <c r="A4" s="290" t="s">
        <v>0</v>
      </c>
      <c r="B4" s="290"/>
      <c r="C4" s="290"/>
      <c r="D4" s="290"/>
      <c r="E4" s="290"/>
    </row>
    <row r="5" spans="1:16" ht="17.25" customHeight="1" x14ac:dyDescent="0.25">
      <c r="A5" s="291" t="s">
        <v>1</v>
      </c>
      <c r="B5" s="292"/>
      <c r="C5" s="292"/>
      <c r="D5" s="292"/>
      <c r="E5" s="292"/>
    </row>
    <row r="6" spans="1:16" s="2" customFormat="1" ht="23.25" customHeight="1" x14ac:dyDescent="0.25">
      <c r="A6" s="276" t="s">
        <v>245</v>
      </c>
      <c r="B6" s="276"/>
      <c r="C6" s="276"/>
      <c r="D6" s="276"/>
      <c r="E6" s="276"/>
      <c r="F6"/>
      <c r="G6"/>
      <c r="H6"/>
      <c r="I6"/>
      <c r="J6"/>
      <c r="K6"/>
      <c r="L6"/>
      <c r="M6"/>
      <c r="N6"/>
      <c r="O6"/>
      <c r="P6"/>
    </row>
    <row r="7" spans="1:16" ht="24" customHeight="1" x14ac:dyDescent="0.25">
      <c r="A7" s="276" t="s">
        <v>240</v>
      </c>
      <c r="B7" s="293"/>
      <c r="C7" s="293"/>
      <c r="D7" s="293"/>
      <c r="E7" s="293"/>
    </row>
    <row r="8" spans="1:16" ht="10.5" customHeight="1" thickBot="1" x14ac:dyDescent="0.3">
      <c r="A8" s="285"/>
      <c r="B8" s="285"/>
      <c r="C8" s="285"/>
      <c r="D8" s="285"/>
      <c r="E8" s="285"/>
    </row>
    <row r="9" spans="1:16" ht="17.25" customHeight="1" x14ac:dyDescent="0.25">
      <c r="A9" s="277" t="s">
        <v>11</v>
      </c>
      <c r="B9" s="278"/>
      <c r="C9" s="283" t="s">
        <v>125</v>
      </c>
      <c r="D9" s="283" t="s">
        <v>126</v>
      </c>
      <c r="E9" s="283" t="s">
        <v>127</v>
      </c>
    </row>
    <row r="10" spans="1:16" ht="38.25" customHeight="1" thickBot="1" x14ac:dyDescent="0.3">
      <c r="A10" s="279"/>
      <c r="B10" s="280"/>
      <c r="C10" s="284"/>
      <c r="D10" s="284"/>
      <c r="E10" s="284"/>
    </row>
    <row r="11" spans="1:16" s="2" customFormat="1" ht="18.75" thickBot="1" x14ac:dyDescent="0.3">
      <c r="A11" s="281"/>
      <c r="B11" s="282"/>
      <c r="C11" s="145" t="s">
        <v>227</v>
      </c>
      <c r="D11" s="146" t="s">
        <v>234</v>
      </c>
      <c r="E11" s="146" t="s">
        <v>241</v>
      </c>
      <c r="F11"/>
      <c r="G11"/>
      <c r="H11"/>
      <c r="I11"/>
      <c r="J11"/>
      <c r="K11"/>
      <c r="L11"/>
      <c r="M11"/>
      <c r="N11"/>
      <c r="O11"/>
      <c r="P11"/>
    </row>
    <row r="12" spans="1:16" s="4" customFormat="1" ht="12.75" customHeight="1" thickBot="1" x14ac:dyDescent="0.3">
      <c r="A12" s="80">
        <v>1</v>
      </c>
      <c r="B12" s="51">
        <v>2</v>
      </c>
      <c r="C12" s="51">
        <v>3</v>
      </c>
      <c r="D12" s="52">
        <v>4</v>
      </c>
      <c r="E12" s="51">
        <v>5</v>
      </c>
      <c r="F12"/>
      <c r="G12"/>
      <c r="H12"/>
      <c r="I12"/>
      <c r="J12"/>
      <c r="K12"/>
      <c r="L12"/>
      <c r="M12"/>
      <c r="N12"/>
      <c r="O12"/>
      <c r="P12"/>
    </row>
    <row r="13" spans="1:16" s="8" customFormat="1" ht="18.75" thickBot="1" x14ac:dyDescent="0.4">
      <c r="A13" s="147" t="s">
        <v>2</v>
      </c>
      <c r="B13" s="294" t="s">
        <v>3</v>
      </c>
      <c r="C13" s="294"/>
      <c r="D13" s="294"/>
      <c r="E13" s="295"/>
    </row>
    <row r="14" spans="1:16" ht="17.25" x14ac:dyDescent="0.35">
      <c r="A14" s="296"/>
      <c r="B14" s="68" t="s">
        <v>93</v>
      </c>
      <c r="C14" s="61">
        <f>'Revenue Income'!C35</f>
        <v>1500500</v>
      </c>
      <c r="D14" s="63">
        <f>'Revenue Income'!D35</f>
        <v>1610600</v>
      </c>
      <c r="E14" s="81">
        <f>'Revenue Income'!E35</f>
        <v>1669725</v>
      </c>
    </row>
    <row r="15" spans="1:16" ht="18" thickBot="1" x14ac:dyDescent="0.4">
      <c r="A15" s="297"/>
      <c r="B15" s="69" t="s">
        <v>94</v>
      </c>
      <c r="C15" s="95">
        <v>0</v>
      </c>
      <c r="D15" s="96">
        <v>0</v>
      </c>
      <c r="E15" s="97">
        <v>0</v>
      </c>
      <c r="H15" s="12"/>
    </row>
    <row r="16" spans="1:16" s="14" customFormat="1" ht="17.25" customHeight="1" thickBot="1" x14ac:dyDescent="0.4">
      <c r="A16" s="297"/>
      <c r="B16" s="148" t="s">
        <v>143</v>
      </c>
      <c r="C16" s="149">
        <f>SUM(C14:C15)</f>
        <v>1500500</v>
      </c>
      <c r="D16" s="150">
        <f>SUM(D14:D15)</f>
        <v>1610600</v>
      </c>
      <c r="E16" s="151">
        <f>SUM(E14:E15)</f>
        <v>1669725</v>
      </c>
    </row>
    <row r="17" spans="1:10" ht="18" thickBot="1" x14ac:dyDescent="0.4">
      <c r="A17" s="297"/>
      <c r="B17" s="152" t="s">
        <v>10</v>
      </c>
      <c r="C17" s="12">
        <f>'Revenue Expenditure'!C50</f>
        <v>1450500</v>
      </c>
      <c r="D17" s="153">
        <f>'Revenue Expenditure'!D55</f>
        <v>1560600</v>
      </c>
      <c r="E17" s="154">
        <f>'Revenue Expenditure'!E50</f>
        <v>1619600</v>
      </c>
    </row>
    <row r="18" spans="1:10" ht="18.75" thickBot="1" x14ac:dyDescent="0.4">
      <c r="A18" s="297"/>
      <c r="B18" s="148" t="s">
        <v>128</v>
      </c>
      <c r="C18" s="149">
        <f>C16-C17</f>
        <v>50000</v>
      </c>
      <c r="D18" s="150">
        <f>D16-D17</f>
        <v>50000</v>
      </c>
      <c r="E18" s="155">
        <f>E16-E17</f>
        <v>50125</v>
      </c>
      <c r="J18" s="11"/>
    </row>
    <row r="19" spans="1:10" s="8" customFormat="1" ht="18.75" thickBot="1" x14ac:dyDescent="0.4">
      <c r="A19" s="156" t="s">
        <v>4</v>
      </c>
      <c r="B19" s="287" t="s">
        <v>6</v>
      </c>
      <c r="C19" s="288"/>
      <c r="D19" s="288"/>
      <c r="E19" s="289"/>
    </row>
    <row r="20" spans="1:10" ht="17.25" x14ac:dyDescent="0.35">
      <c r="A20" s="273"/>
      <c r="B20" s="68" t="s">
        <v>5</v>
      </c>
      <c r="C20" s="65">
        <f>Dev.Income!C35</f>
        <v>16816872</v>
      </c>
      <c r="D20" s="63">
        <f>Dev.Income!D35</f>
        <v>16938650</v>
      </c>
      <c r="E20" s="81">
        <f>Dev.Income!E35</f>
        <v>17197204</v>
      </c>
    </row>
    <row r="21" spans="1:10" ht="18" thickBot="1" x14ac:dyDescent="0.4">
      <c r="A21" s="274"/>
      <c r="B21" s="69" t="s">
        <v>7</v>
      </c>
      <c r="C21" s="62">
        <f>Dev.Income!C41</f>
        <v>50000</v>
      </c>
      <c r="D21" s="64">
        <f>Dev.Income!D41</f>
        <v>50000</v>
      </c>
      <c r="E21" s="83">
        <f>Dev.Income!E41</f>
        <v>50000</v>
      </c>
    </row>
    <row r="22" spans="1:10" s="6" customFormat="1" ht="18.75" thickBot="1" x14ac:dyDescent="0.4">
      <c r="A22" s="274"/>
      <c r="B22" s="148" t="s">
        <v>146</v>
      </c>
      <c r="C22" s="149">
        <f>SUM(C20:C21)</f>
        <v>16866872</v>
      </c>
      <c r="D22" s="150">
        <f>SUM(D20:D21)</f>
        <v>16988650</v>
      </c>
      <c r="E22" s="155">
        <f>SUM(E20:E21)</f>
        <v>17247204</v>
      </c>
      <c r="I22" s="29"/>
    </row>
    <row r="23" spans="1:10" ht="18.75" thickBot="1" x14ac:dyDescent="0.4">
      <c r="A23" s="274"/>
      <c r="B23" s="157" t="s">
        <v>147</v>
      </c>
      <c r="C23" s="149">
        <f>C18+C22</f>
        <v>16916872</v>
      </c>
      <c r="D23" s="150">
        <f>D18+D22</f>
        <v>17038650</v>
      </c>
      <c r="E23" s="155">
        <f>E18+E22</f>
        <v>17297329</v>
      </c>
    </row>
    <row r="24" spans="1:10" ht="17.25" x14ac:dyDescent="0.35">
      <c r="A24" s="274"/>
      <c r="B24" s="70" t="s">
        <v>9</v>
      </c>
      <c r="C24" s="65">
        <f>Dev.Expen!C42</f>
        <v>16441872</v>
      </c>
      <c r="D24" s="67">
        <f>Dev.Expen!D42</f>
        <v>16563650</v>
      </c>
      <c r="E24" s="81">
        <f>Dev.Expen!E42</f>
        <v>16847329</v>
      </c>
    </row>
    <row r="25" spans="1:10" ht="17.25" x14ac:dyDescent="0.35">
      <c r="A25" s="274"/>
      <c r="B25" s="71" t="s">
        <v>96</v>
      </c>
      <c r="C25" s="66">
        <f>C23-C24</f>
        <v>475000</v>
      </c>
      <c r="D25" s="72">
        <f>D23-D24</f>
        <v>475000</v>
      </c>
      <c r="E25" s="84">
        <f>E23-E24</f>
        <v>450000</v>
      </c>
    </row>
    <row r="26" spans="1:10" ht="18" thickBot="1" x14ac:dyDescent="0.4">
      <c r="A26" s="274"/>
      <c r="B26" s="69" t="s">
        <v>8</v>
      </c>
      <c r="C26" s="74">
        <f>'Revenue Income'!C17</f>
        <v>350000</v>
      </c>
      <c r="D26" s="73">
        <f>'Revenue Income'!D17</f>
        <v>400000</v>
      </c>
      <c r="E26" s="82">
        <f>'Revenue Income'!E17</f>
        <v>375000</v>
      </c>
    </row>
    <row r="27" spans="1:10" s="8" customFormat="1" ht="18.75" thickBot="1" x14ac:dyDescent="0.4">
      <c r="A27" s="275"/>
      <c r="B27" s="148" t="s">
        <v>95</v>
      </c>
      <c r="C27" s="149">
        <f>'Revenue Expenditure'!C52</f>
        <v>0</v>
      </c>
      <c r="D27" s="150">
        <f>'Revenue Expenditure'!D52</f>
        <v>0</v>
      </c>
      <c r="E27" s="155">
        <f>'Revenue Expenditure'!E52</f>
        <v>0</v>
      </c>
    </row>
    <row r="28" spans="1:10" ht="18" thickBot="1" x14ac:dyDescent="0.4">
      <c r="A28" s="272"/>
      <c r="B28" s="272"/>
      <c r="C28" s="272"/>
      <c r="D28" s="272"/>
      <c r="E28" s="272"/>
    </row>
    <row r="29" spans="1:10" ht="21.75" thickBot="1" x14ac:dyDescent="0.45">
      <c r="A29" s="269" t="s">
        <v>242</v>
      </c>
      <c r="B29" s="270"/>
      <c r="C29" s="270"/>
      <c r="D29" s="270"/>
      <c r="E29" s="271"/>
    </row>
    <row r="30" spans="1:10" ht="19.5" customHeight="1" thickBot="1" x14ac:dyDescent="0.3">
      <c r="A30" s="266" t="s">
        <v>149</v>
      </c>
      <c r="B30" s="92" t="s">
        <v>136</v>
      </c>
      <c r="C30" s="93" t="s">
        <v>16</v>
      </c>
      <c r="D30" s="92" t="s">
        <v>34</v>
      </c>
      <c r="E30" s="94" t="s">
        <v>112</v>
      </c>
    </row>
    <row r="31" spans="1:10" ht="17.25" customHeight="1" x14ac:dyDescent="0.35">
      <c r="A31" s="267"/>
      <c r="B31" s="53" t="s">
        <v>150</v>
      </c>
      <c r="C31" s="56">
        <f>D16</f>
        <v>1610600</v>
      </c>
      <c r="D31" s="58">
        <f>D17</f>
        <v>1560600</v>
      </c>
      <c r="E31" s="85"/>
    </row>
    <row r="32" spans="1:10" ht="17.25" customHeight="1" x14ac:dyDescent="0.35">
      <c r="A32" s="267"/>
      <c r="B32" s="54" t="s">
        <v>151</v>
      </c>
      <c r="C32" s="57">
        <f>D22</f>
        <v>16988650</v>
      </c>
      <c r="D32" s="59">
        <f>D24</f>
        <v>16563650</v>
      </c>
      <c r="E32" s="86"/>
    </row>
    <row r="33" spans="1:9" ht="17.25" customHeight="1" thickBot="1" x14ac:dyDescent="0.4">
      <c r="A33" s="267"/>
      <c r="B33" s="55" t="s">
        <v>152</v>
      </c>
      <c r="C33" s="98">
        <v>0</v>
      </c>
      <c r="D33" s="60">
        <f>D25</f>
        <v>475000</v>
      </c>
      <c r="E33" s="87"/>
    </row>
    <row r="34" spans="1:9" s="8" customFormat="1" ht="17.25" customHeight="1" thickBot="1" x14ac:dyDescent="0.45">
      <c r="A34" s="268"/>
      <c r="B34" s="184" t="s">
        <v>137</v>
      </c>
      <c r="C34" s="185">
        <f>SUM(C31:C33)</f>
        <v>18599250</v>
      </c>
      <c r="D34" s="186">
        <f>SUM(D31:D33)</f>
        <v>18599250</v>
      </c>
      <c r="E34" s="187"/>
    </row>
    <row r="35" spans="1:9" ht="9.9499999999999993" customHeight="1" thickBot="1" x14ac:dyDescent="0.4">
      <c r="A35" s="88"/>
      <c r="B35" s="89"/>
      <c r="C35" s="89"/>
      <c r="D35" s="89"/>
      <c r="E35" s="90"/>
    </row>
    <row r="36" spans="1:9" ht="21.75" thickBot="1" x14ac:dyDescent="0.45">
      <c r="A36" s="269" t="s">
        <v>243</v>
      </c>
      <c r="B36" s="270"/>
      <c r="C36" s="270"/>
      <c r="D36" s="270"/>
      <c r="E36" s="271"/>
    </row>
    <row r="37" spans="1:9" ht="18" customHeight="1" thickBot="1" x14ac:dyDescent="0.3">
      <c r="A37" s="266" t="s">
        <v>149</v>
      </c>
      <c r="B37" s="92" t="s">
        <v>136</v>
      </c>
      <c r="C37" s="93" t="s">
        <v>16</v>
      </c>
      <c r="D37" s="92" t="s">
        <v>34</v>
      </c>
      <c r="E37" s="94" t="s">
        <v>112</v>
      </c>
    </row>
    <row r="38" spans="1:9" ht="18.75" customHeight="1" x14ac:dyDescent="0.35">
      <c r="A38" s="267"/>
      <c r="B38" s="53" t="s">
        <v>150</v>
      </c>
      <c r="C38" s="56">
        <f>E16</f>
        <v>1669725</v>
      </c>
      <c r="D38" s="58">
        <f>E17</f>
        <v>1619600</v>
      </c>
      <c r="E38" s="85"/>
      <c r="I38" s="11"/>
    </row>
    <row r="39" spans="1:9" ht="18.75" customHeight="1" x14ac:dyDescent="0.35">
      <c r="A39" s="267"/>
      <c r="B39" s="54" t="s">
        <v>151</v>
      </c>
      <c r="C39" s="57">
        <f>E22</f>
        <v>17247204</v>
      </c>
      <c r="D39" s="59">
        <f>E24</f>
        <v>16847329</v>
      </c>
      <c r="E39" s="86"/>
    </row>
    <row r="40" spans="1:9" ht="18.75" customHeight="1" thickBot="1" x14ac:dyDescent="0.4">
      <c r="A40" s="267"/>
      <c r="B40" s="55" t="s">
        <v>152</v>
      </c>
      <c r="C40" s="98">
        <v>0</v>
      </c>
      <c r="D40" s="60">
        <f>E25</f>
        <v>450000</v>
      </c>
      <c r="E40" s="87"/>
    </row>
    <row r="41" spans="1:9" s="8" customFormat="1" ht="18.75" customHeight="1" thickBot="1" x14ac:dyDescent="0.45">
      <c r="A41" s="268"/>
      <c r="B41" s="184" t="s">
        <v>137</v>
      </c>
      <c r="C41" s="185">
        <f>SUM(C38:C40)</f>
        <v>18916929</v>
      </c>
      <c r="D41" s="186">
        <f>SUM(D38:D40)</f>
        <v>18916929</v>
      </c>
      <c r="E41" s="187"/>
    </row>
  </sheetData>
  <mergeCells count="21">
    <mergeCell ref="A1:E1"/>
    <mergeCell ref="B19:E19"/>
    <mergeCell ref="A4:E4"/>
    <mergeCell ref="A5:E5"/>
    <mergeCell ref="A7:E7"/>
    <mergeCell ref="B13:E13"/>
    <mergeCell ref="A3:E3"/>
    <mergeCell ref="A14:A18"/>
    <mergeCell ref="A2:E2"/>
    <mergeCell ref="A20:A27"/>
    <mergeCell ref="A6:E6"/>
    <mergeCell ref="A9:B11"/>
    <mergeCell ref="C9:C10"/>
    <mergeCell ref="D9:D10"/>
    <mergeCell ref="E9:E10"/>
    <mergeCell ref="A8:E8"/>
    <mergeCell ref="A37:A41"/>
    <mergeCell ref="A30:A34"/>
    <mergeCell ref="A29:E29"/>
    <mergeCell ref="A28:E28"/>
    <mergeCell ref="A36:E36"/>
  </mergeCells>
  <pageMargins left="0.7" right="0.45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35"/>
  <sheetViews>
    <sheetView view="pageBreakPreview" zoomScaleSheetLayoutView="100" workbookViewId="0">
      <selection activeCell="C10" sqref="C10"/>
    </sheetView>
  </sheetViews>
  <sheetFormatPr defaultRowHeight="15" x14ac:dyDescent="0.25"/>
  <cols>
    <col min="1" max="1" width="6.28515625" customWidth="1"/>
    <col min="2" max="2" width="35.85546875" customWidth="1"/>
    <col min="3" max="3" width="18.28515625" bestFit="1" customWidth="1"/>
    <col min="4" max="4" width="17.5703125" style="5" bestFit="1" customWidth="1"/>
    <col min="5" max="5" width="17.7109375" bestFit="1" customWidth="1"/>
  </cols>
  <sheetData>
    <row r="1" spans="1:5" ht="23.25" customHeight="1" x14ac:dyDescent="0.25">
      <c r="A1" s="276" t="str">
        <f>'Budget Summary'!A2:E2</f>
        <v>‡nv‡m›`x BDwbqb cwil`</v>
      </c>
      <c r="B1" s="276"/>
      <c r="C1" s="276"/>
      <c r="D1" s="276"/>
      <c r="E1" s="276"/>
    </row>
    <row r="2" spans="1:5" ht="21.75" customHeight="1" x14ac:dyDescent="0.25">
      <c r="A2" s="290" t="str">
        <f>'Budget Summary'!A3:E3</f>
        <v>MRvwiqv, gywÝMÄ|</v>
      </c>
      <c r="B2" s="290"/>
      <c r="C2" s="290"/>
      <c r="D2" s="290"/>
      <c r="E2" s="290"/>
    </row>
    <row r="3" spans="1:5" ht="17.25" customHeight="1" x14ac:dyDescent="0.25">
      <c r="A3" s="290" t="s">
        <v>12</v>
      </c>
      <c r="B3" s="290"/>
      <c r="C3" s="290"/>
      <c r="D3" s="290"/>
      <c r="E3" s="290"/>
    </row>
    <row r="4" spans="1:5" ht="17.25" customHeight="1" x14ac:dyDescent="0.25">
      <c r="A4" s="291" t="s">
        <v>13</v>
      </c>
      <c r="B4" s="291"/>
      <c r="C4" s="291"/>
      <c r="D4" s="291"/>
      <c r="E4" s="291"/>
    </row>
    <row r="5" spans="1:5" ht="21" customHeight="1" x14ac:dyDescent="0.25">
      <c r="A5" s="302" t="str">
        <f>'Budget Summary'!A7:E7</f>
        <v>A_©eQit 2021-2022wLªt</v>
      </c>
      <c r="B5" s="302"/>
      <c r="C5" s="302"/>
      <c r="D5" s="302"/>
      <c r="E5" s="302"/>
    </row>
    <row r="6" spans="1:5" ht="17.25" customHeight="1" x14ac:dyDescent="0.25">
      <c r="A6" s="302" t="s">
        <v>15</v>
      </c>
      <c r="B6" s="302"/>
      <c r="C6" s="302"/>
      <c r="D6" s="302"/>
      <c r="E6" s="302"/>
    </row>
    <row r="7" spans="1:5" ht="17.25" customHeight="1" x14ac:dyDescent="0.25">
      <c r="A7" s="302" t="s">
        <v>14</v>
      </c>
      <c r="B7" s="302"/>
      <c r="C7" s="302"/>
      <c r="D7" s="302"/>
      <c r="E7" s="302"/>
    </row>
    <row r="8" spans="1:5" ht="17.25" customHeight="1" thickBot="1" x14ac:dyDescent="0.45">
      <c r="A8" s="301"/>
      <c r="B8" s="301"/>
      <c r="C8" s="301"/>
      <c r="D8" s="301"/>
      <c r="E8" s="301"/>
    </row>
    <row r="9" spans="1:5" ht="22.5" thickBot="1" x14ac:dyDescent="0.45">
      <c r="A9" s="303" t="s">
        <v>16</v>
      </c>
      <c r="B9" s="304"/>
      <c r="C9" s="304"/>
      <c r="D9" s="304"/>
      <c r="E9" s="305"/>
    </row>
    <row r="10" spans="1:5" ht="54.95" customHeight="1" thickBot="1" x14ac:dyDescent="0.3">
      <c r="A10" s="283" t="s">
        <v>17</v>
      </c>
      <c r="B10" s="283" t="s">
        <v>19</v>
      </c>
      <c r="C10" s="158" t="s">
        <v>246</v>
      </c>
      <c r="D10" s="188" t="s">
        <v>129</v>
      </c>
      <c r="E10" s="158" t="s">
        <v>130</v>
      </c>
    </row>
    <row r="11" spans="1:5" ht="18.75" thickBot="1" x14ac:dyDescent="0.3">
      <c r="A11" s="284"/>
      <c r="B11" s="284"/>
      <c r="C11" s="160" t="str">
        <f>'Budget Summary'!C11</f>
        <v>2019-2020</v>
      </c>
      <c r="D11" s="161" t="str">
        <f>'Budget Summary'!D11</f>
        <v>2020-2021</v>
      </c>
      <c r="E11" s="160" t="str">
        <f>'Budget Summary'!E11</f>
        <v>2021-2022</v>
      </c>
    </row>
    <row r="12" spans="1:5" ht="14.25" customHeight="1" thickBot="1" x14ac:dyDescent="0.3">
      <c r="A12" s="15">
        <v>1</v>
      </c>
      <c r="B12" s="15">
        <v>2</v>
      </c>
      <c r="C12" s="15">
        <v>3</v>
      </c>
      <c r="D12" s="15">
        <v>4</v>
      </c>
      <c r="E12" s="15">
        <v>5</v>
      </c>
    </row>
    <row r="13" spans="1:5" s="8" customFormat="1" ht="18" thickBot="1" x14ac:dyDescent="0.3">
      <c r="A13" s="162">
        <v>1</v>
      </c>
      <c r="B13" s="306" t="s">
        <v>97</v>
      </c>
      <c r="C13" s="307"/>
      <c r="D13" s="307"/>
      <c r="E13" s="308"/>
    </row>
    <row r="14" spans="1:5" s="6" customFormat="1" ht="17.25" x14ac:dyDescent="0.25">
      <c r="A14" s="105"/>
      <c r="B14" s="99" t="s">
        <v>158</v>
      </c>
      <c r="C14" s="213">
        <v>350000</v>
      </c>
      <c r="D14" s="213">
        <v>400000</v>
      </c>
      <c r="E14" s="106">
        <v>375000</v>
      </c>
    </row>
    <row r="15" spans="1:5" s="6" customFormat="1" ht="17.25" x14ac:dyDescent="0.25">
      <c r="A15" s="105"/>
      <c r="B15" s="99" t="s">
        <v>159</v>
      </c>
      <c r="C15" s="100">
        <v>0</v>
      </c>
      <c r="D15" s="100">
        <v>0</v>
      </c>
      <c r="E15" s="106">
        <v>0</v>
      </c>
    </row>
    <row r="16" spans="1:5" s="6" customFormat="1" ht="18" thickBot="1" x14ac:dyDescent="0.3">
      <c r="A16" s="107"/>
      <c r="B16" s="101" t="s">
        <v>160</v>
      </c>
      <c r="C16" s="102">
        <v>0</v>
      </c>
      <c r="D16" s="102">
        <v>0</v>
      </c>
      <c r="E16" s="108">
        <v>0</v>
      </c>
    </row>
    <row r="17" spans="1:16" s="8" customFormat="1" ht="21" thickBot="1" x14ac:dyDescent="0.3">
      <c r="A17" s="309"/>
      <c r="B17" s="310" t="s">
        <v>157</v>
      </c>
      <c r="C17" s="210">
        <f>SUM(C14:C16)</f>
        <v>350000</v>
      </c>
      <c r="D17" s="210">
        <f>SUM(D14:D16)</f>
        <v>400000</v>
      </c>
      <c r="E17" s="211">
        <f>SUM(E14:E16)</f>
        <v>375000</v>
      </c>
    </row>
    <row r="18" spans="1:16" s="6" customFormat="1" ht="17.25" x14ac:dyDescent="0.25">
      <c r="A18" s="109">
        <v>2</v>
      </c>
      <c r="B18" s="28" t="s">
        <v>20</v>
      </c>
      <c r="C18" s="139">
        <v>500000</v>
      </c>
      <c r="D18" s="248">
        <v>550000</v>
      </c>
      <c r="E18" s="110">
        <v>600000</v>
      </c>
    </row>
    <row r="19" spans="1:16" s="6" customFormat="1" ht="17.25" x14ac:dyDescent="0.25">
      <c r="A19" s="109">
        <v>3</v>
      </c>
      <c r="B19" s="16" t="s">
        <v>21</v>
      </c>
      <c r="C19" s="27">
        <v>100000</v>
      </c>
      <c r="D19" s="27">
        <v>100000</v>
      </c>
      <c r="E19" s="111">
        <v>100000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s="6" customFormat="1" ht="17.25" x14ac:dyDescent="0.25">
      <c r="A20" s="112">
        <v>4</v>
      </c>
      <c r="B20" s="16" t="s">
        <v>22</v>
      </c>
      <c r="C20" s="27">
        <v>100000</v>
      </c>
      <c r="D20" s="27">
        <v>100000</v>
      </c>
      <c r="E20" s="111">
        <v>100000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s="6" customFormat="1" ht="17.25" x14ac:dyDescent="0.25">
      <c r="A21" s="109">
        <v>5</v>
      </c>
      <c r="B21" s="103" t="s">
        <v>23</v>
      </c>
      <c r="C21" s="27">
        <v>0</v>
      </c>
      <c r="D21" s="27">
        <v>0</v>
      </c>
      <c r="E21" s="111">
        <v>0</v>
      </c>
      <c r="F21" s="8"/>
      <c r="G21" s="144"/>
      <c r="H21" s="8"/>
      <c r="I21" s="8"/>
      <c r="J21" s="8"/>
      <c r="K21" s="8"/>
      <c r="L21" s="8"/>
      <c r="M21" s="8"/>
      <c r="N21" s="8"/>
      <c r="O21" s="8"/>
      <c r="P21" s="8"/>
    </row>
    <row r="22" spans="1:16" s="6" customFormat="1" ht="17.25" x14ac:dyDescent="0.25">
      <c r="A22" s="112">
        <v>6</v>
      </c>
      <c r="B22" s="103" t="s">
        <v>24</v>
      </c>
      <c r="C22" s="27">
        <v>0</v>
      </c>
      <c r="D22" s="27">
        <v>0</v>
      </c>
      <c r="E22" s="111">
        <v>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s="6" customFormat="1" ht="17.25" x14ac:dyDescent="0.25">
      <c r="A23" s="109">
        <v>7</v>
      </c>
      <c r="B23" s="103" t="s">
        <v>25</v>
      </c>
      <c r="C23" s="27">
        <v>0</v>
      </c>
      <c r="D23" s="27">
        <v>0</v>
      </c>
      <c r="E23" s="111">
        <v>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s="6" customFormat="1" ht="17.25" x14ac:dyDescent="0.35">
      <c r="A24" s="112">
        <v>8</v>
      </c>
      <c r="B24" s="103" t="s">
        <v>26</v>
      </c>
      <c r="C24" s="27">
        <v>100000</v>
      </c>
      <c r="D24" s="27">
        <v>100000</v>
      </c>
      <c r="E24" s="111">
        <v>100000</v>
      </c>
      <c r="F24" s="8"/>
      <c r="G24" s="8"/>
      <c r="H24" s="8"/>
      <c r="I24" s="8"/>
      <c r="J24" s="13"/>
      <c r="K24" s="8"/>
      <c r="L24" s="8"/>
      <c r="M24" s="8"/>
      <c r="N24" s="8"/>
      <c r="O24" s="8"/>
      <c r="P24" s="8"/>
    </row>
    <row r="25" spans="1:16" s="6" customFormat="1" ht="17.25" x14ac:dyDescent="0.25">
      <c r="A25" s="109">
        <v>9</v>
      </c>
      <c r="B25" s="103" t="s">
        <v>27</v>
      </c>
      <c r="C25" s="27">
        <v>300000</v>
      </c>
      <c r="D25" s="27">
        <v>300000</v>
      </c>
      <c r="E25" s="111">
        <v>300000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s="6" customFormat="1" ht="17.25" x14ac:dyDescent="0.25">
      <c r="A26" s="112">
        <v>10</v>
      </c>
      <c r="B26" s="103" t="s">
        <v>28</v>
      </c>
      <c r="C26" s="27">
        <v>0</v>
      </c>
      <c r="D26" s="27">
        <v>10000</v>
      </c>
      <c r="E26" s="111">
        <v>10000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s="6" customFormat="1" ht="17.25" x14ac:dyDescent="0.25">
      <c r="A27" s="109">
        <v>11</v>
      </c>
      <c r="B27" s="103" t="s">
        <v>29</v>
      </c>
      <c r="C27" s="27">
        <v>0</v>
      </c>
      <c r="D27" s="27">
        <v>0</v>
      </c>
      <c r="E27" s="111"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17.25" x14ac:dyDescent="0.25">
      <c r="A28" s="112">
        <v>12</v>
      </c>
      <c r="B28" s="103" t="s">
        <v>30</v>
      </c>
      <c r="C28" s="27">
        <v>500</v>
      </c>
      <c r="D28" s="27">
        <v>600</v>
      </c>
      <c r="E28" s="111">
        <v>1000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17.25" x14ac:dyDescent="0.25">
      <c r="A29" s="112">
        <v>14</v>
      </c>
      <c r="B29" s="103" t="s">
        <v>31</v>
      </c>
      <c r="C29" s="27">
        <v>0</v>
      </c>
      <c r="D29" s="27">
        <v>0</v>
      </c>
      <c r="E29" s="111">
        <v>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s="6" customFormat="1" ht="17.25" x14ac:dyDescent="0.25">
      <c r="A30" s="109">
        <v>15</v>
      </c>
      <c r="B30" s="28" t="s">
        <v>154</v>
      </c>
      <c r="C30" s="27">
        <v>0</v>
      </c>
      <c r="D30" s="27">
        <v>0</v>
      </c>
      <c r="E30" s="111">
        <v>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17.25" x14ac:dyDescent="0.25">
      <c r="A31" s="109">
        <v>19</v>
      </c>
      <c r="B31" s="16" t="s">
        <v>155</v>
      </c>
      <c r="C31" s="104">
        <v>0</v>
      </c>
      <c r="D31" s="104">
        <v>0</v>
      </c>
      <c r="E31" s="212"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ht="17.25" customHeight="1" x14ac:dyDescent="0.25">
      <c r="A32" s="112">
        <v>20</v>
      </c>
      <c r="B32" s="16" t="s">
        <v>156</v>
      </c>
      <c r="C32" s="104">
        <v>0</v>
      </c>
      <c r="D32" s="104">
        <v>0</v>
      </c>
      <c r="E32" s="212">
        <v>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7.25" x14ac:dyDescent="0.25">
      <c r="A33" s="114">
        <v>21</v>
      </c>
      <c r="B33" s="38" t="s">
        <v>32</v>
      </c>
      <c r="C33" s="165">
        <v>50000</v>
      </c>
      <c r="D33" s="165">
        <v>50000</v>
      </c>
      <c r="E33" s="166">
        <v>83725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20.100000000000001" customHeight="1" x14ac:dyDescent="0.25">
      <c r="A34" s="311" t="s">
        <v>143</v>
      </c>
      <c r="B34" s="312"/>
      <c r="C34" s="251">
        <f>SUM(C18:C33)</f>
        <v>1150500</v>
      </c>
      <c r="D34" s="251">
        <f>SUM(D18:D33)</f>
        <v>1210600</v>
      </c>
      <c r="E34" s="209">
        <f>SUM(E18:E33)</f>
        <v>1294725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s="8" customFormat="1" ht="20.100000000000001" customHeight="1" thickBot="1" x14ac:dyDescent="0.3">
      <c r="A35" s="299" t="s">
        <v>161</v>
      </c>
      <c r="B35" s="300"/>
      <c r="C35" s="249">
        <f>C34+C17</f>
        <v>1500500</v>
      </c>
      <c r="D35" s="249">
        <f>D34+D17</f>
        <v>1610600</v>
      </c>
      <c r="E35" s="250">
        <f>E34+E17</f>
        <v>1669725</v>
      </c>
    </row>
  </sheetData>
  <mergeCells count="15">
    <mergeCell ref="A35:B35"/>
    <mergeCell ref="A8:E8"/>
    <mergeCell ref="A1:E1"/>
    <mergeCell ref="A3:E3"/>
    <mergeCell ref="A4:E4"/>
    <mergeCell ref="A5:E5"/>
    <mergeCell ref="A6:E6"/>
    <mergeCell ref="A7:E7"/>
    <mergeCell ref="A9:E9"/>
    <mergeCell ref="A2:E2"/>
    <mergeCell ref="A10:A11"/>
    <mergeCell ref="B10:B11"/>
    <mergeCell ref="B13:E13"/>
    <mergeCell ref="A17:B17"/>
    <mergeCell ref="A34:B34"/>
  </mergeCells>
  <pageMargins left="0.5" right="0.5" top="0.5" bottom="1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P60"/>
  <sheetViews>
    <sheetView view="pageBreakPreview" topLeftCell="A3" zoomScaleSheetLayoutView="100" workbookViewId="0">
      <selection activeCell="C10" sqref="C10"/>
    </sheetView>
  </sheetViews>
  <sheetFormatPr defaultRowHeight="15" x14ac:dyDescent="0.25"/>
  <cols>
    <col min="1" max="1" width="6.28515625" style="10" customWidth="1"/>
    <col min="2" max="2" width="49.85546875" bestFit="1" customWidth="1"/>
    <col min="3" max="5" width="17.7109375" customWidth="1"/>
    <col min="10" max="11" width="13.28515625" bestFit="1" customWidth="1"/>
  </cols>
  <sheetData>
    <row r="1" spans="1:5" ht="23.1" customHeight="1" x14ac:dyDescent="0.25">
      <c r="A1" s="276" t="str">
        <f>'Budget Summary'!A2:E2</f>
        <v>‡nv‡m›`x BDwbqb cwil`</v>
      </c>
      <c r="B1" s="276"/>
      <c r="C1" s="276"/>
      <c r="D1" s="276"/>
      <c r="E1" s="276"/>
    </row>
    <row r="2" spans="1:5" ht="18" customHeight="1" x14ac:dyDescent="0.25">
      <c r="A2" s="290" t="str">
        <f>'Budget Summary'!A3:E3</f>
        <v>MRvwiqv, gywÝMÄ|</v>
      </c>
      <c r="B2" s="290"/>
      <c r="C2" s="290"/>
      <c r="D2" s="290"/>
      <c r="E2" s="290"/>
    </row>
    <row r="3" spans="1:5" ht="17.100000000000001" customHeight="1" x14ac:dyDescent="0.25">
      <c r="A3" s="302" t="s">
        <v>12</v>
      </c>
      <c r="B3" s="302"/>
      <c r="C3" s="302"/>
      <c r="D3" s="302"/>
      <c r="E3" s="302"/>
    </row>
    <row r="4" spans="1:5" ht="15.75" x14ac:dyDescent="0.25">
      <c r="A4" s="291" t="s">
        <v>13</v>
      </c>
      <c r="B4" s="291"/>
      <c r="C4" s="291"/>
      <c r="D4" s="291"/>
      <c r="E4" s="291"/>
    </row>
    <row r="5" spans="1:5" s="10" customFormat="1" ht="20.100000000000001" customHeight="1" x14ac:dyDescent="0.25">
      <c r="A5" s="276" t="str">
        <f>'Budget Summary'!A7:E7</f>
        <v>A_©eQit 2021-2022wLªt</v>
      </c>
      <c r="B5" s="276"/>
      <c r="C5" s="276"/>
      <c r="D5" s="276"/>
      <c r="E5" s="276"/>
    </row>
    <row r="6" spans="1:5" s="10" customFormat="1" ht="20.100000000000001" customHeight="1" x14ac:dyDescent="0.25">
      <c r="A6" s="276" t="s">
        <v>15</v>
      </c>
      <c r="B6" s="276"/>
      <c r="C6" s="276"/>
      <c r="D6" s="276"/>
      <c r="E6" s="276"/>
    </row>
    <row r="7" spans="1:5" s="10" customFormat="1" ht="20.100000000000001" customHeight="1" x14ac:dyDescent="0.25">
      <c r="A7" s="276" t="s">
        <v>33</v>
      </c>
      <c r="B7" s="276"/>
      <c r="C7" s="276"/>
      <c r="D7" s="276"/>
      <c r="E7" s="276"/>
    </row>
    <row r="8" spans="1:5" ht="12.75" customHeight="1" thickBot="1" x14ac:dyDescent="0.5">
      <c r="A8" s="322"/>
      <c r="B8" s="322"/>
      <c r="C8" s="322"/>
      <c r="D8" s="322"/>
      <c r="E8" s="322"/>
    </row>
    <row r="9" spans="1:5" ht="22.5" thickBot="1" x14ac:dyDescent="0.45">
      <c r="A9" s="303" t="s">
        <v>34</v>
      </c>
      <c r="B9" s="304"/>
      <c r="C9" s="304"/>
      <c r="D9" s="304"/>
      <c r="E9" s="305"/>
    </row>
    <row r="10" spans="1:5" ht="54.95" customHeight="1" thickBot="1" x14ac:dyDescent="0.3">
      <c r="A10" s="283" t="s">
        <v>101</v>
      </c>
      <c r="B10" s="283" t="s">
        <v>35</v>
      </c>
      <c r="C10" s="158" t="s">
        <v>246</v>
      </c>
      <c r="D10" s="159" t="s">
        <v>129</v>
      </c>
      <c r="E10" s="158" t="s">
        <v>130</v>
      </c>
    </row>
    <row r="11" spans="1:5" ht="18.75" thickBot="1" x14ac:dyDescent="0.3">
      <c r="A11" s="284"/>
      <c r="B11" s="284"/>
      <c r="C11" s="160" t="str">
        <f>'Budget Summary'!C11</f>
        <v>2019-2020</v>
      </c>
      <c r="D11" s="161" t="str">
        <f>'Budget Summary'!D11</f>
        <v>2020-2021</v>
      </c>
      <c r="E11" s="160" t="str">
        <f>'Budget Summary'!E11</f>
        <v>2021-2022</v>
      </c>
    </row>
    <row r="12" spans="1:5" ht="12.75" customHeight="1" thickBot="1" x14ac:dyDescent="0.3">
      <c r="A12" s="15">
        <v>1</v>
      </c>
      <c r="B12" s="15">
        <v>2</v>
      </c>
      <c r="C12" s="15">
        <v>3</v>
      </c>
      <c r="D12" s="15">
        <v>4</v>
      </c>
      <c r="E12" s="15">
        <v>5</v>
      </c>
    </row>
    <row r="13" spans="1:5" s="8" customFormat="1" ht="17.100000000000001" customHeight="1" x14ac:dyDescent="0.25">
      <c r="A13" s="175" t="s">
        <v>139</v>
      </c>
      <c r="B13" s="320" t="s">
        <v>140</v>
      </c>
      <c r="C13" s="320"/>
      <c r="D13" s="320"/>
      <c r="E13" s="321"/>
    </row>
    <row r="14" spans="1:5" s="6" customFormat="1" ht="17.100000000000001" customHeight="1" x14ac:dyDescent="0.25">
      <c r="A14" s="174"/>
      <c r="B14" s="16" t="s">
        <v>165</v>
      </c>
      <c r="C14" s="17">
        <v>699600</v>
      </c>
      <c r="D14" s="27">
        <v>699600</v>
      </c>
      <c r="E14" s="111">
        <v>699600</v>
      </c>
    </row>
    <row r="15" spans="1:5" s="6" customFormat="1" ht="17.100000000000001" customHeight="1" x14ac:dyDescent="0.25">
      <c r="A15" s="117"/>
      <c r="B15" s="38" t="s">
        <v>166</v>
      </c>
      <c r="C15" s="42">
        <v>0</v>
      </c>
      <c r="D15" s="27">
        <v>0</v>
      </c>
      <c r="E15" s="166">
        <v>0</v>
      </c>
    </row>
    <row r="16" spans="1:5" s="8" customFormat="1" ht="17.100000000000001" customHeight="1" x14ac:dyDescent="0.25">
      <c r="A16" s="174"/>
      <c r="B16" s="176" t="s">
        <v>54</v>
      </c>
      <c r="C16" s="177"/>
      <c r="D16" s="177"/>
      <c r="E16" s="178"/>
    </row>
    <row r="17" spans="1:16" s="7" customFormat="1" ht="17.100000000000001" customHeight="1" x14ac:dyDescent="0.25">
      <c r="A17" s="118"/>
      <c r="B17" s="28" t="s">
        <v>162</v>
      </c>
      <c r="C17" s="43">
        <v>0</v>
      </c>
      <c r="D17" s="27">
        <v>0</v>
      </c>
      <c r="E17" s="110">
        <v>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s="6" customFormat="1" ht="17.100000000000001" customHeight="1" x14ac:dyDescent="0.25">
      <c r="A18" s="119"/>
      <c r="B18" s="16" t="s">
        <v>163</v>
      </c>
      <c r="C18" s="18">
        <v>0</v>
      </c>
      <c r="D18" s="27">
        <v>0</v>
      </c>
      <c r="E18" s="111">
        <v>0</v>
      </c>
    </row>
    <row r="19" spans="1:16" ht="17.100000000000001" customHeight="1" x14ac:dyDescent="0.25">
      <c r="A19" s="120"/>
      <c r="B19" s="19" t="s">
        <v>164</v>
      </c>
      <c r="C19" s="139">
        <v>0</v>
      </c>
      <c r="D19" s="139">
        <v>0</v>
      </c>
      <c r="E19" s="110">
        <v>0</v>
      </c>
    </row>
    <row r="20" spans="1:16" ht="17.100000000000001" customHeight="1" x14ac:dyDescent="0.25">
      <c r="A20" s="121"/>
      <c r="B20" s="20" t="s">
        <v>36</v>
      </c>
      <c r="C20" s="27">
        <v>0</v>
      </c>
      <c r="D20" s="27">
        <v>0</v>
      </c>
      <c r="E20" s="111">
        <v>0</v>
      </c>
    </row>
    <row r="21" spans="1:16" ht="17.100000000000001" customHeight="1" x14ac:dyDescent="0.25">
      <c r="A21" s="121"/>
      <c r="B21" s="20" t="s">
        <v>37</v>
      </c>
      <c r="C21" s="27">
        <v>0</v>
      </c>
      <c r="D21" s="27">
        <v>0</v>
      </c>
      <c r="E21" s="111">
        <v>0</v>
      </c>
    </row>
    <row r="22" spans="1:16" ht="17.100000000000001" customHeight="1" x14ac:dyDescent="0.25">
      <c r="A22" s="122"/>
      <c r="B22" s="35" t="s">
        <v>38</v>
      </c>
      <c r="C22" s="165">
        <v>0</v>
      </c>
      <c r="D22" s="165">
        <v>0</v>
      </c>
      <c r="E22" s="166">
        <v>0</v>
      </c>
    </row>
    <row r="23" spans="1:16" s="8" customFormat="1" ht="17.100000000000001" customHeight="1" x14ac:dyDescent="0.25">
      <c r="A23" s="174" t="s">
        <v>167</v>
      </c>
      <c r="B23" s="176" t="s">
        <v>228</v>
      </c>
      <c r="C23" s="179">
        <v>125000</v>
      </c>
      <c r="D23" s="179">
        <v>150000</v>
      </c>
      <c r="E23" s="171">
        <v>140000</v>
      </c>
    </row>
    <row r="24" spans="1:16" s="8" customFormat="1" ht="17.100000000000001" customHeight="1" x14ac:dyDescent="0.25">
      <c r="A24" s="180" t="s">
        <v>168</v>
      </c>
      <c r="B24" s="181" t="s">
        <v>39</v>
      </c>
      <c r="C24" s="182"/>
      <c r="D24" s="252"/>
      <c r="E24" s="183"/>
    </row>
    <row r="25" spans="1:16" ht="17.100000000000001" customHeight="1" x14ac:dyDescent="0.25">
      <c r="A25" s="121"/>
      <c r="B25" s="20" t="s">
        <v>47</v>
      </c>
      <c r="C25" s="27">
        <v>40000</v>
      </c>
      <c r="D25" s="253">
        <v>45000</v>
      </c>
      <c r="E25" s="113">
        <v>45000</v>
      </c>
    </row>
    <row r="26" spans="1:16" ht="17.100000000000001" customHeight="1" x14ac:dyDescent="0.25">
      <c r="A26" s="121"/>
      <c r="B26" s="20" t="s">
        <v>40</v>
      </c>
      <c r="C26" s="27">
        <v>30000</v>
      </c>
      <c r="D26" s="253">
        <v>30000</v>
      </c>
      <c r="E26" s="113">
        <v>30000</v>
      </c>
    </row>
    <row r="27" spans="1:16" ht="17.100000000000001" customHeight="1" x14ac:dyDescent="0.25">
      <c r="A27" s="121"/>
      <c r="B27" s="20" t="s">
        <v>49</v>
      </c>
      <c r="C27" s="27">
        <v>100000</v>
      </c>
      <c r="D27" s="253">
        <v>100000</v>
      </c>
      <c r="E27" s="113">
        <v>100000</v>
      </c>
    </row>
    <row r="28" spans="1:16" ht="17.100000000000001" customHeight="1" x14ac:dyDescent="0.25">
      <c r="A28" s="123"/>
      <c r="B28" s="20" t="s">
        <v>48</v>
      </c>
      <c r="C28" s="27">
        <v>25000</v>
      </c>
      <c r="D28" s="253">
        <v>25000</v>
      </c>
      <c r="E28" s="113">
        <v>25000</v>
      </c>
    </row>
    <row r="29" spans="1:16" ht="17.100000000000001" customHeight="1" x14ac:dyDescent="0.25">
      <c r="A29" s="123"/>
      <c r="B29" s="20" t="s">
        <v>230</v>
      </c>
      <c r="C29" s="27">
        <v>30000</v>
      </c>
      <c r="D29" s="253">
        <v>35000</v>
      </c>
      <c r="E29" s="113">
        <v>35000</v>
      </c>
    </row>
    <row r="30" spans="1:16" ht="17.100000000000001" customHeight="1" x14ac:dyDescent="0.25">
      <c r="A30" s="123"/>
      <c r="B30" s="22" t="s">
        <v>232</v>
      </c>
      <c r="C30" s="27">
        <v>30000</v>
      </c>
      <c r="D30" s="253">
        <v>30000</v>
      </c>
      <c r="E30" s="113">
        <v>30000</v>
      </c>
    </row>
    <row r="31" spans="1:16" ht="17.100000000000001" customHeight="1" x14ac:dyDescent="0.25">
      <c r="A31" s="123"/>
      <c r="B31" s="22" t="s">
        <v>231</v>
      </c>
      <c r="C31" s="27">
        <v>5000</v>
      </c>
      <c r="D31" s="253">
        <v>5000</v>
      </c>
      <c r="E31" s="113">
        <v>5000</v>
      </c>
    </row>
    <row r="32" spans="1:16" ht="17.100000000000001" customHeight="1" x14ac:dyDescent="0.25">
      <c r="A32" s="123"/>
      <c r="B32" s="23" t="s">
        <v>50</v>
      </c>
      <c r="C32" s="27">
        <v>25000</v>
      </c>
      <c r="D32" s="253">
        <v>25000</v>
      </c>
      <c r="E32" s="113">
        <v>25000</v>
      </c>
    </row>
    <row r="33" spans="1:11" s="8" customFormat="1" ht="17.100000000000001" customHeight="1" x14ac:dyDescent="0.25">
      <c r="A33" s="124"/>
      <c r="B33" s="24" t="s">
        <v>53</v>
      </c>
      <c r="C33" s="27">
        <v>75000</v>
      </c>
      <c r="D33" s="253">
        <v>85000</v>
      </c>
      <c r="E33" s="113">
        <v>125000</v>
      </c>
    </row>
    <row r="34" spans="1:11" ht="17.100000000000001" customHeight="1" x14ac:dyDescent="0.25">
      <c r="A34" s="123"/>
      <c r="B34" s="22" t="s">
        <v>41</v>
      </c>
      <c r="C34" s="27">
        <v>50000</v>
      </c>
      <c r="D34" s="253">
        <v>50000</v>
      </c>
      <c r="E34" s="113">
        <v>50000</v>
      </c>
    </row>
    <row r="35" spans="1:11" ht="17.100000000000001" customHeight="1" x14ac:dyDescent="0.25">
      <c r="A35" s="123"/>
      <c r="B35" s="22" t="s">
        <v>52</v>
      </c>
      <c r="C35" s="27">
        <v>25000</v>
      </c>
      <c r="D35" s="253">
        <v>50000</v>
      </c>
      <c r="E35" s="113">
        <v>50000</v>
      </c>
    </row>
    <row r="36" spans="1:11" ht="17.100000000000001" customHeight="1" x14ac:dyDescent="0.25">
      <c r="A36" s="123"/>
      <c r="B36" s="22" t="s">
        <v>42</v>
      </c>
      <c r="C36" s="27">
        <v>25000</v>
      </c>
      <c r="D36" s="253">
        <v>25000</v>
      </c>
      <c r="E36" s="113">
        <v>25000</v>
      </c>
    </row>
    <row r="37" spans="1:11" ht="17.100000000000001" customHeight="1" x14ac:dyDescent="0.25">
      <c r="A37" s="123"/>
      <c r="B37" s="22" t="s">
        <v>223</v>
      </c>
      <c r="C37" s="27">
        <v>15000</v>
      </c>
      <c r="D37" s="253">
        <v>20000</v>
      </c>
      <c r="E37" s="113">
        <v>20000</v>
      </c>
    </row>
    <row r="38" spans="1:11" ht="17.100000000000001" customHeight="1" x14ac:dyDescent="0.25">
      <c r="A38" s="123"/>
      <c r="B38" s="22" t="s">
        <v>122</v>
      </c>
      <c r="C38" s="27">
        <v>0</v>
      </c>
      <c r="D38" s="253">
        <v>0</v>
      </c>
      <c r="E38" s="111">
        <v>0</v>
      </c>
      <c r="K38" s="11"/>
    </row>
    <row r="39" spans="1:11" ht="17.100000000000001" customHeight="1" x14ac:dyDescent="0.25">
      <c r="A39" s="123"/>
      <c r="B39" s="22" t="s">
        <v>123</v>
      </c>
      <c r="C39" s="27">
        <v>0</v>
      </c>
      <c r="D39" s="253">
        <v>0</v>
      </c>
      <c r="E39" s="111">
        <v>0</v>
      </c>
      <c r="K39" s="11"/>
    </row>
    <row r="40" spans="1:11" ht="17.100000000000001" customHeight="1" x14ac:dyDescent="0.25">
      <c r="A40" s="123"/>
      <c r="B40" s="22" t="s">
        <v>124</v>
      </c>
      <c r="C40" s="27">
        <v>0</v>
      </c>
      <c r="D40" s="253">
        <v>0</v>
      </c>
      <c r="E40" s="111">
        <v>0</v>
      </c>
    </row>
    <row r="41" spans="1:11" ht="17.100000000000001" customHeight="1" x14ac:dyDescent="0.25">
      <c r="A41" s="125"/>
      <c r="B41" s="37" t="s">
        <v>138</v>
      </c>
      <c r="C41" s="165">
        <v>10000</v>
      </c>
      <c r="D41" s="254">
        <v>15000</v>
      </c>
      <c r="E41" s="166">
        <v>20000</v>
      </c>
    </row>
    <row r="42" spans="1:11" s="8" customFormat="1" ht="17.100000000000001" customHeight="1" x14ac:dyDescent="0.25">
      <c r="A42" s="163" t="s">
        <v>169</v>
      </c>
      <c r="B42" s="164" t="s">
        <v>229</v>
      </c>
      <c r="C42" s="165">
        <v>50000</v>
      </c>
      <c r="D42" s="165">
        <v>50000</v>
      </c>
      <c r="E42" s="166">
        <v>60000</v>
      </c>
    </row>
    <row r="43" spans="1:11" s="8" customFormat="1" ht="17.100000000000001" customHeight="1" x14ac:dyDescent="0.25">
      <c r="A43" s="163" t="s">
        <v>170</v>
      </c>
      <c r="B43" s="38" t="s">
        <v>51</v>
      </c>
      <c r="C43" s="135">
        <v>25000</v>
      </c>
      <c r="D43" s="165">
        <v>25000</v>
      </c>
      <c r="E43" s="166">
        <v>25000</v>
      </c>
    </row>
    <row r="44" spans="1:11" s="8" customFormat="1" ht="17.100000000000001" customHeight="1" x14ac:dyDescent="0.25">
      <c r="A44" s="163" t="s">
        <v>171</v>
      </c>
      <c r="B44" s="38" t="s">
        <v>39</v>
      </c>
      <c r="C44" s="135">
        <v>0</v>
      </c>
      <c r="D44" s="165">
        <v>0</v>
      </c>
      <c r="E44" s="166">
        <v>0</v>
      </c>
      <c r="J44" s="78"/>
      <c r="K44" s="79">
        <f>K39-K38</f>
        <v>0</v>
      </c>
    </row>
    <row r="45" spans="1:11" s="8" customFormat="1" ht="17.100000000000001" customHeight="1" x14ac:dyDescent="0.25">
      <c r="A45" s="119" t="s">
        <v>172</v>
      </c>
      <c r="B45" s="169" t="s">
        <v>43</v>
      </c>
      <c r="C45" s="170"/>
      <c r="D45" s="255"/>
      <c r="E45" s="171"/>
      <c r="J45" s="79"/>
    </row>
    <row r="46" spans="1:11" s="8" customFormat="1" ht="17.100000000000001" customHeight="1" x14ac:dyDescent="0.25">
      <c r="A46" s="163"/>
      <c r="B46" s="38" t="s">
        <v>44</v>
      </c>
      <c r="C46" s="165">
        <v>15000</v>
      </c>
      <c r="D46" s="165">
        <v>25000</v>
      </c>
      <c r="E46" s="166">
        <v>25000</v>
      </c>
    </row>
    <row r="47" spans="1:11" s="8" customFormat="1" ht="17.100000000000001" customHeight="1" x14ac:dyDescent="0.25">
      <c r="A47" s="163" t="s">
        <v>173</v>
      </c>
      <c r="B47" s="38" t="s">
        <v>46</v>
      </c>
      <c r="C47" s="165">
        <v>20000</v>
      </c>
      <c r="D47" s="254">
        <v>25000</v>
      </c>
      <c r="E47" s="166">
        <v>30000</v>
      </c>
    </row>
    <row r="48" spans="1:11" s="8" customFormat="1" ht="17.100000000000001" customHeight="1" x14ac:dyDescent="0.25">
      <c r="A48" s="163">
        <v>13</v>
      </c>
      <c r="B48" s="38" t="s">
        <v>45</v>
      </c>
      <c r="C48" s="165">
        <v>15900</v>
      </c>
      <c r="D48" s="254">
        <v>21000</v>
      </c>
      <c r="E48" s="166">
        <v>25000</v>
      </c>
      <c r="J48" s="79"/>
    </row>
    <row r="49" spans="1:8" s="8" customFormat="1" ht="17.100000000000001" customHeight="1" x14ac:dyDescent="0.25">
      <c r="A49" s="163">
        <v>14</v>
      </c>
      <c r="B49" s="38" t="s">
        <v>244</v>
      </c>
      <c r="C49" s="165">
        <v>15000</v>
      </c>
      <c r="D49" s="253">
        <v>25000</v>
      </c>
      <c r="E49" s="166">
        <v>30000</v>
      </c>
    </row>
    <row r="50" spans="1:8" s="8" customFormat="1" ht="18" customHeight="1" x14ac:dyDescent="0.25">
      <c r="A50" s="315" t="s">
        <v>177</v>
      </c>
      <c r="B50" s="316"/>
      <c r="C50" s="207">
        <f>SUM(C14:C49)</f>
        <v>1450500</v>
      </c>
      <c r="D50" s="208">
        <f>SUM(D14:D49)</f>
        <v>1560600</v>
      </c>
      <c r="E50" s="209">
        <f>SUM(E14:E49)</f>
        <v>1619600</v>
      </c>
    </row>
    <row r="51" spans="1:8" s="8" customFormat="1" ht="17.100000000000001" customHeight="1" x14ac:dyDescent="0.25">
      <c r="A51" s="313" t="s">
        <v>174</v>
      </c>
      <c r="B51" s="317"/>
      <c r="C51" s="167">
        <v>50000</v>
      </c>
      <c r="D51" s="167">
        <v>50000</v>
      </c>
      <c r="E51" s="256">
        <v>50125</v>
      </c>
    </row>
    <row r="52" spans="1:8" s="8" customFormat="1" ht="17.100000000000001" customHeight="1" x14ac:dyDescent="0.25">
      <c r="A52" s="313" t="s">
        <v>175</v>
      </c>
      <c r="B52" s="314"/>
      <c r="C52" s="167">
        <v>0</v>
      </c>
      <c r="D52" s="257">
        <v>0</v>
      </c>
      <c r="E52" s="256">
        <v>0</v>
      </c>
    </row>
    <row r="53" spans="1:8" s="8" customFormat="1" ht="18" customHeight="1" x14ac:dyDescent="0.25">
      <c r="A53" s="315"/>
      <c r="B53" s="316" t="s">
        <v>221</v>
      </c>
      <c r="C53" s="207">
        <f>C51+C52</f>
        <v>50000</v>
      </c>
      <c r="D53" s="208">
        <f t="shared" ref="D53:E53" si="0">D51+D52</f>
        <v>50000</v>
      </c>
      <c r="E53" s="208">
        <f t="shared" si="0"/>
        <v>50125</v>
      </c>
    </row>
    <row r="54" spans="1:8" s="8" customFormat="1" ht="17.100000000000001" customHeight="1" x14ac:dyDescent="0.25">
      <c r="A54" s="172"/>
      <c r="B54" s="173" t="s">
        <v>222</v>
      </c>
      <c r="C54" s="167">
        <v>0</v>
      </c>
      <c r="D54" s="167">
        <v>0</v>
      </c>
      <c r="E54" s="168">
        <v>0</v>
      </c>
    </row>
    <row r="55" spans="1:8" s="8" customFormat="1" ht="18" customHeight="1" x14ac:dyDescent="0.25">
      <c r="A55" s="315" t="s">
        <v>178</v>
      </c>
      <c r="B55" s="316"/>
      <c r="C55" s="207">
        <f>C50+C52</f>
        <v>1450500</v>
      </c>
      <c r="D55" s="208">
        <f>D50+D52</f>
        <v>1560600</v>
      </c>
      <c r="E55" s="209">
        <f>E50+E52</f>
        <v>1619600</v>
      </c>
    </row>
    <row r="56" spans="1:8" s="8" customFormat="1" ht="18" customHeight="1" thickBot="1" x14ac:dyDescent="0.3">
      <c r="A56" s="318" t="s">
        <v>176</v>
      </c>
      <c r="B56" s="319"/>
      <c r="C56" s="245">
        <f>C51+C55</f>
        <v>1500500</v>
      </c>
      <c r="D56" s="246">
        <f>D55+D51</f>
        <v>1610600</v>
      </c>
      <c r="E56" s="247">
        <f>E55+E51</f>
        <v>1669725</v>
      </c>
    </row>
    <row r="57" spans="1:8" ht="15.75" x14ac:dyDescent="0.3">
      <c r="A57" s="9"/>
      <c r="B57" s="3"/>
      <c r="C57" s="3"/>
      <c r="D57" s="3"/>
      <c r="E57" s="3"/>
    </row>
    <row r="58" spans="1:8" ht="15.75" x14ac:dyDescent="0.3">
      <c r="A58" s="9"/>
      <c r="B58" s="3"/>
      <c r="C58" s="3"/>
      <c r="D58" s="3"/>
      <c r="E58" s="3"/>
    </row>
    <row r="59" spans="1:8" x14ac:dyDescent="0.25">
      <c r="H59" s="4"/>
    </row>
    <row r="60" spans="1:8" x14ac:dyDescent="0.25">
      <c r="H60" s="4"/>
    </row>
  </sheetData>
  <mergeCells count="18">
    <mergeCell ref="B13:E13"/>
    <mergeCell ref="A1:E1"/>
    <mergeCell ref="A3:E3"/>
    <mergeCell ref="A4:E4"/>
    <mergeCell ref="A5:E5"/>
    <mergeCell ref="A6:E6"/>
    <mergeCell ref="A2:E2"/>
    <mergeCell ref="A8:E8"/>
    <mergeCell ref="A7:E7"/>
    <mergeCell ref="A9:E9"/>
    <mergeCell ref="A10:A11"/>
    <mergeCell ref="B10:B11"/>
    <mergeCell ref="A52:B52"/>
    <mergeCell ref="A55:B55"/>
    <mergeCell ref="A50:B50"/>
    <mergeCell ref="A51:B51"/>
    <mergeCell ref="A56:B56"/>
    <mergeCell ref="A53:B53"/>
  </mergeCells>
  <pageMargins left="0.7" right="0.7" top="0.4" bottom="0.4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43"/>
  <sheetViews>
    <sheetView view="pageBreakPreview" zoomScaleSheetLayoutView="100" workbookViewId="0">
      <selection activeCell="I10" sqref="I10"/>
    </sheetView>
  </sheetViews>
  <sheetFormatPr defaultRowHeight="15" x14ac:dyDescent="0.25"/>
  <cols>
    <col min="1" max="1" width="6" bestFit="1" customWidth="1"/>
    <col min="2" max="2" width="43.5703125" bestFit="1" customWidth="1"/>
    <col min="3" max="3" width="19.28515625" bestFit="1" customWidth="1"/>
    <col min="4" max="4" width="19" bestFit="1" customWidth="1"/>
    <col min="5" max="5" width="19.85546875" bestFit="1" customWidth="1"/>
    <col min="10" max="10" width="13.28515625" bestFit="1" customWidth="1"/>
  </cols>
  <sheetData>
    <row r="1" spans="1:5" ht="21.75" x14ac:dyDescent="0.25">
      <c r="A1" s="302" t="str">
        <f>'Budget Summary'!A2:E2</f>
        <v>‡nv‡m›`x BDwbqb cwil`</v>
      </c>
      <c r="B1" s="302"/>
      <c r="C1" s="302"/>
      <c r="D1" s="302"/>
      <c r="E1" s="302"/>
    </row>
    <row r="2" spans="1:5" ht="20.25" x14ac:dyDescent="0.25">
      <c r="A2" s="290" t="str">
        <f>'Budget Summary'!A3:E3</f>
        <v>MRvwiqv, gywÝMÄ|</v>
      </c>
      <c r="B2" s="290"/>
      <c r="C2" s="290"/>
      <c r="D2" s="290"/>
      <c r="E2" s="290"/>
    </row>
    <row r="3" spans="1:5" ht="20.25" x14ac:dyDescent="0.25">
      <c r="A3" s="290" t="s">
        <v>12</v>
      </c>
      <c r="B3" s="290"/>
      <c r="C3" s="290"/>
      <c r="D3" s="290"/>
      <c r="E3" s="290"/>
    </row>
    <row r="4" spans="1:5" ht="15.75" x14ac:dyDescent="0.25">
      <c r="A4" s="291" t="s">
        <v>13</v>
      </c>
      <c r="B4" s="291"/>
      <c r="C4" s="291"/>
      <c r="D4" s="291"/>
      <c r="E4" s="291"/>
    </row>
    <row r="5" spans="1:5" ht="21.75" x14ac:dyDescent="0.25">
      <c r="A5" s="302" t="str">
        <f>'Budget Summary'!A7:E7</f>
        <v>A_©eQit 2021-2022wLªt</v>
      </c>
      <c r="B5" s="302"/>
      <c r="C5" s="302"/>
      <c r="D5" s="302"/>
      <c r="E5" s="302"/>
    </row>
    <row r="6" spans="1:5" ht="21.75" x14ac:dyDescent="0.25">
      <c r="A6" s="302" t="s">
        <v>55</v>
      </c>
      <c r="B6" s="302"/>
      <c r="C6" s="302"/>
      <c r="D6" s="302"/>
      <c r="E6" s="302"/>
    </row>
    <row r="7" spans="1:5" ht="21.75" x14ac:dyDescent="0.25">
      <c r="A7" s="302" t="s">
        <v>56</v>
      </c>
      <c r="B7" s="302"/>
      <c r="C7" s="302"/>
      <c r="D7" s="302"/>
      <c r="E7" s="302"/>
    </row>
    <row r="8" spans="1:5" ht="21" thickBot="1" x14ac:dyDescent="0.45">
      <c r="A8" s="328"/>
      <c r="B8" s="328"/>
      <c r="C8" s="328"/>
      <c r="D8" s="328"/>
      <c r="E8" s="328"/>
    </row>
    <row r="9" spans="1:5" ht="22.5" thickBot="1" x14ac:dyDescent="0.45">
      <c r="A9" s="303" t="s">
        <v>56</v>
      </c>
      <c r="B9" s="304"/>
      <c r="C9" s="304"/>
      <c r="D9" s="304"/>
      <c r="E9" s="305"/>
    </row>
    <row r="10" spans="1:5" ht="15" customHeight="1" x14ac:dyDescent="0.25">
      <c r="A10" s="283" t="s">
        <v>101</v>
      </c>
      <c r="B10" s="283" t="s">
        <v>19</v>
      </c>
      <c r="C10" s="283" t="s">
        <v>246</v>
      </c>
      <c r="D10" s="325" t="s">
        <v>129</v>
      </c>
      <c r="E10" s="283" t="s">
        <v>130</v>
      </c>
    </row>
    <row r="11" spans="1:5" ht="15" customHeight="1" x14ac:dyDescent="0.25">
      <c r="A11" s="323"/>
      <c r="B11" s="323"/>
      <c r="C11" s="323"/>
      <c r="D11" s="326"/>
      <c r="E11" s="323"/>
    </row>
    <row r="12" spans="1:5" ht="15" customHeight="1" x14ac:dyDescent="0.25">
      <c r="A12" s="323"/>
      <c r="B12" s="323"/>
      <c r="C12" s="323"/>
      <c r="D12" s="326"/>
      <c r="E12" s="323"/>
    </row>
    <row r="13" spans="1:5" ht="15" customHeight="1" thickBot="1" x14ac:dyDescent="0.3">
      <c r="A13" s="323"/>
      <c r="B13" s="323"/>
      <c r="C13" s="324"/>
      <c r="D13" s="327"/>
      <c r="E13" s="324"/>
    </row>
    <row r="14" spans="1:5" ht="18.75" thickBot="1" x14ac:dyDescent="0.3">
      <c r="A14" s="284"/>
      <c r="B14" s="284"/>
      <c r="C14" s="160" t="str">
        <f>'Budget Summary'!C11</f>
        <v>2019-2020</v>
      </c>
      <c r="D14" s="161" t="str">
        <f>'Budget Summary'!D11</f>
        <v>2020-2021</v>
      </c>
      <c r="E14" s="160" t="str">
        <f>'Budget Summary'!E11</f>
        <v>2021-2022</v>
      </c>
    </row>
    <row r="15" spans="1:5" ht="14.1" customHeight="1" thickBot="1" x14ac:dyDescent="0.3">
      <c r="A15" s="91">
        <v>1</v>
      </c>
      <c r="B15" s="32">
        <v>2</v>
      </c>
      <c r="C15" s="33">
        <v>3</v>
      </c>
      <c r="D15" s="34">
        <v>4</v>
      </c>
      <c r="E15" s="126">
        <v>5</v>
      </c>
    </row>
    <row r="16" spans="1:5" s="8" customFormat="1" ht="17.100000000000001" customHeight="1" x14ac:dyDescent="0.25">
      <c r="A16" s="189" t="s">
        <v>179</v>
      </c>
      <c r="B16" s="190" t="s">
        <v>97</v>
      </c>
      <c r="C16" s="191"/>
      <c r="D16" s="191"/>
      <c r="E16" s="192"/>
    </row>
    <row r="17" spans="1:10" ht="17.100000000000001" customHeight="1" x14ac:dyDescent="0.25">
      <c r="A17" s="129"/>
      <c r="B17" s="24" t="s">
        <v>158</v>
      </c>
      <c r="C17" s="179">
        <v>0</v>
      </c>
      <c r="D17" s="179">
        <v>0</v>
      </c>
      <c r="E17" s="127">
        <v>0</v>
      </c>
    </row>
    <row r="18" spans="1:10" ht="17.100000000000001" customHeight="1" x14ac:dyDescent="0.25">
      <c r="A18" s="129"/>
      <c r="B18" s="99" t="s">
        <v>159</v>
      </c>
      <c r="C18" s="40">
        <v>0</v>
      </c>
      <c r="D18" s="40">
        <v>0</v>
      </c>
      <c r="E18" s="127">
        <v>0</v>
      </c>
    </row>
    <row r="19" spans="1:10" ht="17.100000000000001" customHeight="1" x14ac:dyDescent="0.25">
      <c r="A19" s="130"/>
      <c r="B19" s="131" t="s">
        <v>160</v>
      </c>
      <c r="C19" s="41">
        <v>0</v>
      </c>
      <c r="D19" s="41">
        <v>0</v>
      </c>
      <c r="E19" s="128">
        <v>0</v>
      </c>
    </row>
    <row r="20" spans="1:10" ht="17.100000000000001" customHeight="1" x14ac:dyDescent="0.25">
      <c r="A20" s="201"/>
      <c r="B20" s="202" t="s">
        <v>157</v>
      </c>
      <c r="C20" s="204">
        <f>SUM(C17:C19)</f>
        <v>0</v>
      </c>
      <c r="D20" s="204">
        <f t="shared" ref="D20:E20" si="0">SUM(D17:D19)</f>
        <v>0</v>
      </c>
      <c r="E20" s="203">
        <f t="shared" si="0"/>
        <v>0</v>
      </c>
    </row>
    <row r="21" spans="1:10" ht="17.100000000000001" customHeight="1" x14ac:dyDescent="0.25">
      <c r="A21" s="194" t="s">
        <v>180</v>
      </c>
      <c r="B21" s="195" t="s">
        <v>57</v>
      </c>
      <c r="C21" s="196"/>
      <c r="D21" s="196"/>
      <c r="E21" s="197"/>
    </row>
    <row r="22" spans="1:10" ht="17.100000000000001" customHeight="1" x14ac:dyDescent="0.25">
      <c r="A22" s="194" t="s">
        <v>60</v>
      </c>
      <c r="B22" s="195" t="s">
        <v>59</v>
      </c>
      <c r="C22" s="196"/>
      <c r="D22" s="196"/>
      <c r="E22" s="197"/>
    </row>
    <row r="23" spans="1:10" s="6" customFormat="1" ht="17.100000000000001" customHeight="1" x14ac:dyDescent="0.25">
      <c r="A23" s="132"/>
      <c r="B23" s="193" t="s">
        <v>153</v>
      </c>
      <c r="C23" s="27">
        <v>4200000</v>
      </c>
      <c r="D23" s="27">
        <v>4000000</v>
      </c>
      <c r="E23" s="111">
        <v>4100000</v>
      </c>
      <c r="F23" s="8"/>
      <c r="G23" s="8"/>
      <c r="H23" s="8"/>
      <c r="I23" s="8"/>
      <c r="J23" s="8"/>
    </row>
    <row r="24" spans="1:10" s="6" customFormat="1" ht="17.100000000000001" customHeight="1" x14ac:dyDescent="0.25">
      <c r="A24" s="132"/>
      <c r="B24" s="16" t="s">
        <v>61</v>
      </c>
      <c r="C24" s="27">
        <v>400000</v>
      </c>
      <c r="D24" s="27">
        <v>400000</v>
      </c>
      <c r="E24" s="111">
        <v>450000</v>
      </c>
      <c r="F24" s="8"/>
      <c r="G24" s="8"/>
      <c r="H24" s="8"/>
      <c r="I24" s="8"/>
      <c r="J24" s="8"/>
    </row>
    <row r="25" spans="1:10" s="6" customFormat="1" ht="17.100000000000001" customHeight="1" x14ac:dyDescent="0.25">
      <c r="A25" s="132"/>
      <c r="B25" s="16" t="s">
        <v>63</v>
      </c>
      <c r="C25" s="27">
        <v>700000</v>
      </c>
      <c r="D25" s="27">
        <v>700000</v>
      </c>
      <c r="E25" s="111">
        <v>750000</v>
      </c>
      <c r="F25" s="8"/>
      <c r="G25" s="8"/>
      <c r="H25" s="8"/>
      <c r="I25" s="8"/>
      <c r="J25" s="8"/>
    </row>
    <row r="26" spans="1:10" s="6" customFormat="1" ht="17.100000000000001" customHeight="1" x14ac:dyDescent="0.25">
      <c r="A26" s="132"/>
      <c r="B26" s="16" t="s">
        <v>62</v>
      </c>
      <c r="C26" s="27">
        <v>2450000</v>
      </c>
      <c r="D26" s="27">
        <v>2450000</v>
      </c>
      <c r="E26" s="111">
        <v>2432000</v>
      </c>
      <c r="F26" s="8"/>
      <c r="G26" s="8"/>
      <c r="H26" s="8"/>
      <c r="I26" s="8"/>
      <c r="J26" s="8"/>
    </row>
    <row r="27" spans="1:10" s="6" customFormat="1" ht="17.100000000000001" customHeight="1" x14ac:dyDescent="0.25">
      <c r="A27" s="132"/>
      <c r="B27" s="16" t="s">
        <v>64</v>
      </c>
      <c r="C27" s="27">
        <v>3162600</v>
      </c>
      <c r="D27" s="27">
        <v>3162600</v>
      </c>
      <c r="E27" s="111">
        <f>(251*30*12)/1000*35000</f>
        <v>3162600</v>
      </c>
      <c r="F27" s="8"/>
      <c r="G27" s="8"/>
      <c r="H27" s="8"/>
      <c r="I27" s="8"/>
      <c r="J27" s="78"/>
    </row>
    <row r="28" spans="1:10" s="6" customFormat="1" ht="17.100000000000001" customHeight="1" x14ac:dyDescent="0.25">
      <c r="A28" s="132"/>
      <c r="B28" s="16" t="s">
        <v>65</v>
      </c>
      <c r="C28" s="27">
        <v>2414650</v>
      </c>
      <c r="D28" s="27">
        <v>2414650</v>
      </c>
      <c r="E28" s="111">
        <v>2450650</v>
      </c>
      <c r="F28" s="8"/>
      <c r="G28" s="8"/>
      <c r="H28" s="8"/>
      <c r="I28" s="8"/>
      <c r="J28" s="8"/>
    </row>
    <row r="29" spans="1:10" s="6" customFormat="1" ht="17.100000000000001" customHeight="1" x14ac:dyDescent="0.25">
      <c r="A29" s="133"/>
      <c r="B29" s="16" t="s">
        <v>181</v>
      </c>
      <c r="C29" s="27">
        <f>(4500*12)+(3600*12*12)</f>
        <v>572400</v>
      </c>
      <c r="D29" s="27">
        <f>(4500*12)+(3600*12*12)</f>
        <v>572400</v>
      </c>
      <c r="E29" s="27">
        <f>(4500*12)+(3600*12*12)</f>
        <v>572400</v>
      </c>
      <c r="F29" s="8"/>
      <c r="G29" s="8"/>
      <c r="H29" s="8"/>
      <c r="I29" s="8"/>
      <c r="J29" s="79"/>
    </row>
    <row r="30" spans="1:10" s="6" customFormat="1" ht="17.100000000000001" customHeight="1" x14ac:dyDescent="0.25">
      <c r="A30" s="133"/>
      <c r="B30" s="16" t="s">
        <v>182</v>
      </c>
      <c r="C30" s="27">
        <f>(21580*12)+(13710*2)+2742</f>
        <v>289122</v>
      </c>
      <c r="D30" s="27">
        <f>(22580*12)+(14400*2)+2880</f>
        <v>302640</v>
      </c>
      <c r="E30" s="27">
        <f>(24811*12)+(15880*2)+3176</f>
        <v>332668</v>
      </c>
      <c r="F30" s="8"/>
      <c r="G30" s="8"/>
      <c r="H30" s="8"/>
      <c r="I30" s="8"/>
      <c r="J30" s="78"/>
    </row>
    <row r="31" spans="1:10" s="6" customFormat="1" ht="35.1" customHeight="1" x14ac:dyDescent="0.25">
      <c r="A31" s="133"/>
      <c r="B31" s="235" t="s">
        <v>235</v>
      </c>
      <c r="C31" s="165">
        <v>0</v>
      </c>
      <c r="D31" s="165">
        <f>(15650*12)+(9300*2)+1860</f>
        <v>208260</v>
      </c>
      <c r="E31" s="165">
        <f>(16441*12)+(9770*2)+1954</f>
        <v>218786</v>
      </c>
      <c r="F31" s="8"/>
      <c r="G31" s="8"/>
      <c r="H31" s="8"/>
      <c r="I31" s="8"/>
      <c r="J31" s="78"/>
    </row>
    <row r="32" spans="1:10" s="6" customFormat="1" ht="17.100000000000001" customHeight="1" x14ac:dyDescent="0.25">
      <c r="A32" s="133"/>
      <c r="B32" s="38" t="s">
        <v>236</v>
      </c>
      <c r="C32" s="165">
        <f>(7500*12)+20100+(7000*12*6)+114000</f>
        <v>728100</v>
      </c>
      <c r="D32" s="165">
        <f>(7500*12)+20100+(7000*12*6)+114000</f>
        <v>728100</v>
      </c>
      <c r="E32" s="165">
        <f>(7500*12)+20100+(7000*12*6)+114000</f>
        <v>728100</v>
      </c>
      <c r="F32" s="8"/>
      <c r="G32" s="8"/>
      <c r="H32" s="8"/>
      <c r="I32" s="8"/>
      <c r="J32" s="79"/>
    </row>
    <row r="33" spans="1:10" ht="17.100000000000001" customHeight="1" x14ac:dyDescent="0.25">
      <c r="A33" s="198" t="s">
        <v>67</v>
      </c>
      <c r="B33" s="199" t="s">
        <v>66</v>
      </c>
      <c r="C33" s="215"/>
      <c r="D33" s="176"/>
      <c r="E33" s="178"/>
      <c r="F33" s="8"/>
      <c r="G33" s="8"/>
      <c r="H33" s="8"/>
      <c r="I33" s="8"/>
      <c r="J33" s="8"/>
    </row>
    <row r="34" spans="1:10" s="6" customFormat="1" ht="17.100000000000001" customHeight="1" x14ac:dyDescent="0.25">
      <c r="A34" s="134"/>
      <c r="B34" s="39" t="s">
        <v>68</v>
      </c>
      <c r="C34" s="43">
        <v>1900000</v>
      </c>
      <c r="D34" s="43">
        <v>2000000</v>
      </c>
      <c r="E34" s="214">
        <v>2000000</v>
      </c>
      <c r="F34" s="8"/>
      <c r="G34" s="8"/>
      <c r="H34" s="8"/>
      <c r="I34" s="8"/>
      <c r="J34" s="8"/>
    </row>
    <row r="35" spans="1:10" s="6" customFormat="1" ht="17.100000000000001" customHeight="1" x14ac:dyDescent="0.25">
      <c r="A35" s="201"/>
      <c r="B35" s="202" t="s">
        <v>141</v>
      </c>
      <c r="C35" s="204">
        <f>SUM(C23:C34)</f>
        <v>16816872</v>
      </c>
      <c r="D35" s="204">
        <f>SUM(D23:D34)</f>
        <v>16938650</v>
      </c>
      <c r="E35" s="203">
        <f>SUM(E23:E34)</f>
        <v>17197204</v>
      </c>
      <c r="F35" s="8"/>
      <c r="G35" s="8"/>
      <c r="H35" s="8"/>
      <c r="I35" s="8"/>
      <c r="J35" s="8"/>
    </row>
    <row r="36" spans="1:10" ht="17.100000000000001" customHeight="1" x14ac:dyDescent="0.25">
      <c r="A36" s="198" t="s">
        <v>69</v>
      </c>
      <c r="B36" s="199" t="s">
        <v>70</v>
      </c>
      <c r="C36" s="177"/>
      <c r="D36" s="177"/>
      <c r="E36" s="178"/>
      <c r="F36" s="8"/>
      <c r="G36" s="8"/>
      <c r="H36" s="8"/>
      <c r="I36" s="8"/>
      <c r="J36" s="8"/>
    </row>
    <row r="37" spans="1:10" ht="17.100000000000001" customHeight="1" x14ac:dyDescent="0.25">
      <c r="A37" s="136"/>
      <c r="B37" s="28" t="s">
        <v>71</v>
      </c>
      <c r="C37" s="43">
        <v>0</v>
      </c>
      <c r="D37" s="43">
        <v>0</v>
      </c>
      <c r="E37" s="116">
        <v>0</v>
      </c>
      <c r="F37" s="8"/>
      <c r="G37" s="8"/>
      <c r="H37" s="8"/>
      <c r="I37" s="8"/>
      <c r="J37" s="8"/>
    </row>
    <row r="38" spans="1:10" ht="17.100000000000001" customHeight="1" x14ac:dyDescent="0.25">
      <c r="A38" s="136"/>
      <c r="B38" s="28" t="s">
        <v>183</v>
      </c>
      <c r="C38" s="18"/>
      <c r="D38" s="18">
        <v>0</v>
      </c>
      <c r="E38" s="113">
        <v>0</v>
      </c>
      <c r="F38" s="8"/>
      <c r="G38" s="8"/>
      <c r="H38" s="8"/>
      <c r="I38" s="8"/>
      <c r="J38" s="8"/>
    </row>
    <row r="39" spans="1:10" s="6" customFormat="1" ht="17.100000000000001" customHeight="1" x14ac:dyDescent="0.25">
      <c r="A39" s="137"/>
      <c r="B39" s="38" t="s">
        <v>72</v>
      </c>
      <c r="C39" s="135">
        <v>50000</v>
      </c>
      <c r="D39" s="135">
        <v>50000</v>
      </c>
      <c r="E39" s="115">
        <v>50000</v>
      </c>
      <c r="F39" s="8"/>
      <c r="G39" s="8"/>
      <c r="H39" s="8"/>
      <c r="I39" s="8"/>
      <c r="J39" s="8"/>
    </row>
    <row r="40" spans="1:10" ht="17.100000000000001" customHeight="1" x14ac:dyDescent="0.25">
      <c r="A40" s="200" t="s">
        <v>184</v>
      </c>
      <c r="B40" s="16" t="s">
        <v>58</v>
      </c>
      <c r="C40" s="18">
        <v>0</v>
      </c>
      <c r="D40" s="18">
        <v>0</v>
      </c>
      <c r="E40" s="113">
        <v>0</v>
      </c>
      <c r="F40" s="8"/>
      <c r="G40" s="8"/>
      <c r="H40" s="8"/>
      <c r="I40" s="8"/>
      <c r="J40" s="8"/>
    </row>
    <row r="41" spans="1:10" ht="17.100000000000001" customHeight="1" x14ac:dyDescent="0.25">
      <c r="A41" s="201"/>
      <c r="B41" s="205" t="s">
        <v>142</v>
      </c>
      <c r="C41" s="204">
        <f>SUM(C37:C40)</f>
        <v>50000</v>
      </c>
      <c r="D41" s="204">
        <f>SUM(D37:D40)</f>
        <v>50000</v>
      </c>
      <c r="E41" s="203">
        <f>SUM(E37:E40)</f>
        <v>50000</v>
      </c>
      <c r="F41" s="8"/>
      <c r="G41" s="8"/>
      <c r="H41" s="8"/>
      <c r="I41" s="8"/>
      <c r="J41" s="8"/>
    </row>
    <row r="42" spans="1:10" s="6" customFormat="1" ht="17.100000000000001" customHeight="1" x14ac:dyDescent="0.25">
      <c r="A42" s="201" t="s">
        <v>185</v>
      </c>
      <c r="B42" s="205" t="s">
        <v>131</v>
      </c>
      <c r="C42" s="204">
        <f>'Revenue Expenditure'!C51</f>
        <v>50000</v>
      </c>
      <c r="D42" s="204">
        <f>'Revenue Expenditure'!D51</f>
        <v>50000</v>
      </c>
      <c r="E42" s="203">
        <f>'Revenue Expenditure'!E51</f>
        <v>50125</v>
      </c>
      <c r="F42" s="8"/>
      <c r="G42" s="8"/>
      <c r="H42" s="8"/>
      <c r="I42" s="8"/>
      <c r="J42" s="8"/>
    </row>
    <row r="43" spans="1:10" s="6" customFormat="1" ht="20.100000000000001" customHeight="1" thickBot="1" x14ac:dyDescent="0.3">
      <c r="A43" s="240"/>
      <c r="B43" s="241" t="s">
        <v>186</v>
      </c>
      <c r="C43" s="242">
        <f>C20+C35+C41+C42</f>
        <v>16916872</v>
      </c>
      <c r="D43" s="242">
        <f>D20+D35+D41+D42</f>
        <v>17038650</v>
      </c>
      <c r="E43" s="243">
        <f>E20+E35+E41+E42</f>
        <v>17297329</v>
      </c>
      <c r="F43" s="8"/>
      <c r="G43" s="8"/>
      <c r="H43" s="8"/>
      <c r="I43" s="8"/>
      <c r="J43" s="8"/>
    </row>
  </sheetData>
  <mergeCells count="14">
    <mergeCell ref="A9:E9"/>
    <mergeCell ref="A1:E1"/>
    <mergeCell ref="A3:E3"/>
    <mergeCell ref="A4:E4"/>
    <mergeCell ref="A5:E5"/>
    <mergeCell ref="A6:E6"/>
    <mergeCell ref="A7:E7"/>
    <mergeCell ref="A2:E2"/>
    <mergeCell ref="A8:E8"/>
    <mergeCell ref="E10:E13"/>
    <mergeCell ref="A10:A14"/>
    <mergeCell ref="B10:B14"/>
    <mergeCell ref="C10:C13"/>
    <mergeCell ref="D10:D13"/>
  </mergeCells>
  <pageMargins left="0.35" right="0.35" top="0.5" bottom="0.5" header="0.3" footer="0.3"/>
  <pageSetup paperSize="9" scale="8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K44"/>
  <sheetViews>
    <sheetView view="pageBreakPreview" topLeftCell="A2" zoomScaleSheetLayoutView="100" workbookViewId="0">
      <selection activeCell="J12" sqref="J12"/>
    </sheetView>
  </sheetViews>
  <sheetFormatPr defaultRowHeight="15" x14ac:dyDescent="0.25"/>
  <cols>
    <col min="1" max="1" width="7" customWidth="1"/>
    <col min="2" max="2" width="39.28515625" customWidth="1"/>
    <col min="3" max="3" width="19.5703125" bestFit="1" customWidth="1"/>
    <col min="4" max="4" width="19.28515625" bestFit="1" customWidth="1"/>
    <col min="5" max="5" width="19.42578125" bestFit="1" customWidth="1"/>
    <col min="10" max="10" width="14.28515625" bestFit="1" customWidth="1"/>
    <col min="11" max="11" width="15" bestFit="1" customWidth="1"/>
  </cols>
  <sheetData>
    <row r="1" spans="1:5" ht="24.75" x14ac:dyDescent="0.25">
      <c r="A1" s="276" t="str">
        <f>'Budget Summary'!A2:E2</f>
        <v>‡nv‡m›`x BDwbqb cwil`</v>
      </c>
      <c r="B1" s="276"/>
      <c r="C1" s="276"/>
      <c r="D1" s="276"/>
      <c r="E1" s="276"/>
    </row>
    <row r="2" spans="1:5" ht="20.25" x14ac:dyDescent="0.25">
      <c r="A2" s="290" t="str">
        <f>'Budget Summary'!A3:E3</f>
        <v>MRvwiqv, gywÝMÄ|</v>
      </c>
      <c r="B2" s="290"/>
      <c r="C2" s="290"/>
      <c r="D2" s="290"/>
      <c r="E2" s="290"/>
    </row>
    <row r="3" spans="1:5" ht="20.25" x14ac:dyDescent="0.25">
      <c r="A3" s="290" t="s">
        <v>12</v>
      </c>
      <c r="B3" s="290"/>
      <c r="C3" s="290"/>
      <c r="D3" s="290"/>
      <c r="E3" s="290"/>
    </row>
    <row r="4" spans="1:5" ht="15.75" x14ac:dyDescent="0.25">
      <c r="A4" s="291" t="s">
        <v>13</v>
      </c>
      <c r="B4" s="291"/>
      <c r="C4" s="291"/>
      <c r="D4" s="291"/>
      <c r="E4" s="291"/>
    </row>
    <row r="5" spans="1:5" ht="23.1" customHeight="1" x14ac:dyDescent="0.25">
      <c r="A5" s="276" t="str">
        <f>'Budget Summary'!A7:E7</f>
        <v>A_©eQit 2021-2022wLªt</v>
      </c>
      <c r="B5" s="276"/>
      <c r="C5" s="276"/>
      <c r="D5" s="276"/>
      <c r="E5" s="276"/>
    </row>
    <row r="6" spans="1:5" ht="20.100000000000001" customHeight="1" x14ac:dyDescent="0.25">
      <c r="A6" s="276" t="s">
        <v>55</v>
      </c>
      <c r="B6" s="276"/>
      <c r="C6" s="276"/>
      <c r="D6" s="276"/>
      <c r="E6" s="276"/>
    </row>
    <row r="7" spans="1:5" ht="20.100000000000001" customHeight="1" x14ac:dyDescent="0.25">
      <c r="A7" s="276" t="s">
        <v>34</v>
      </c>
      <c r="B7" s="276"/>
      <c r="C7" s="276"/>
      <c r="D7" s="276"/>
      <c r="E7" s="276"/>
    </row>
    <row r="8" spans="1:5" ht="20.100000000000001" customHeight="1" thickBot="1" x14ac:dyDescent="0.5">
      <c r="A8" s="322"/>
      <c r="B8" s="322"/>
      <c r="C8" s="322"/>
      <c r="D8" s="322"/>
      <c r="E8" s="322"/>
    </row>
    <row r="9" spans="1:5" ht="22.5" thickBot="1" x14ac:dyDescent="0.45">
      <c r="A9" s="303" t="s">
        <v>34</v>
      </c>
      <c r="B9" s="304"/>
      <c r="C9" s="304"/>
      <c r="D9" s="304"/>
      <c r="E9" s="305"/>
    </row>
    <row r="10" spans="1:5" ht="15" customHeight="1" x14ac:dyDescent="0.25">
      <c r="A10" s="283" t="s">
        <v>17</v>
      </c>
      <c r="B10" s="283" t="s">
        <v>35</v>
      </c>
      <c r="C10" s="283" t="s">
        <v>246</v>
      </c>
      <c r="D10" s="325" t="s">
        <v>129</v>
      </c>
      <c r="E10" s="283" t="s">
        <v>130</v>
      </c>
    </row>
    <row r="11" spans="1:5" ht="15" customHeight="1" x14ac:dyDescent="0.25">
      <c r="A11" s="323" t="s">
        <v>18</v>
      </c>
      <c r="B11" s="323"/>
      <c r="C11" s="323"/>
      <c r="D11" s="326"/>
      <c r="E11" s="323"/>
    </row>
    <row r="12" spans="1:5" ht="15" customHeight="1" x14ac:dyDescent="0.25">
      <c r="A12" s="323"/>
      <c r="B12" s="323"/>
      <c r="C12" s="323"/>
      <c r="D12" s="326"/>
      <c r="E12" s="323"/>
    </row>
    <row r="13" spans="1:5" ht="8.25" customHeight="1" thickBot="1" x14ac:dyDescent="0.3">
      <c r="A13" s="323"/>
      <c r="B13" s="323"/>
      <c r="C13" s="324"/>
      <c r="D13" s="327"/>
      <c r="E13" s="324"/>
    </row>
    <row r="14" spans="1:5" ht="15.75" hidden="1" customHeight="1" thickBot="1" x14ac:dyDescent="0.3">
      <c r="A14" s="323"/>
      <c r="B14" s="323"/>
      <c r="C14" s="324"/>
      <c r="D14" s="327"/>
      <c r="E14" s="324"/>
    </row>
    <row r="15" spans="1:5" ht="18.75" thickBot="1" x14ac:dyDescent="0.3">
      <c r="A15" s="284">
        <v>1</v>
      </c>
      <c r="B15" s="284">
        <v>2</v>
      </c>
      <c r="C15" s="160" t="str">
        <f>'Budget Summary'!C11</f>
        <v>2019-2020</v>
      </c>
      <c r="D15" s="161" t="str">
        <f>'Budget Summary'!D11</f>
        <v>2020-2021</v>
      </c>
      <c r="E15" s="160" t="str">
        <f>'Budget Summary'!E11</f>
        <v>2021-2022</v>
      </c>
    </row>
    <row r="16" spans="1:5" ht="13.5" customHeight="1" thickBot="1" x14ac:dyDescent="0.3">
      <c r="A16" s="26">
        <v>1</v>
      </c>
      <c r="B16" s="30">
        <v>2</v>
      </c>
      <c r="C16" s="26">
        <v>3</v>
      </c>
      <c r="D16" s="31">
        <v>4</v>
      </c>
      <c r="E16" s="26">
        <v>5</v>
      </c>
    </row>
    <row r="17" spans="1:5" ht="17.25" x14ac:dyDescent="0.25">
      <c r="A17" s="138" t="s">
        <v>187</v>
      </c>
      <c r="B17" s="16" t="s">
        <v>211</v>
      </c>
      <c r="C17" s="216">
        <f>Dev.Income!C29</f>
        <v>572400</v>
      </c>
      <c r="D17" s="258">
        <f>Dev.Income!D29</f>
        <v>572400</v>
      </c>
      <c r="E17" s="217">
        <f>Dev.Income!E29</f>
        <v>572400</v>
      </c>
    </row>
    <row r="18" spans="1:5" ht="17.25" x14ac:dyDescent="0.25">
      <c r="A18" s="138" t="s">
        <v>188</v>
      </c>
      <c r="B18" s="16" t="s">
        <v>238</v>
      </c>
      <c r="C18" s="216">
        <f>Dev.Income!C30</f>
        <v>289122</v>
      </c>
      <c r="D18" s="216">
        <f>Dev.Income!D30</f>
        <v>302640</v>
      </c>
      <c r="E18" s="217">
        <f>Dev.Income!E30</f>
        <v>332668</v>
      </c>
    </row>
    <row r="19" spans="1:5" ht="35.1" customHeight="1" x14ac:dyDescent="0.25">
      <c r="A19" s="138" t="s">
        <v>189</v>
      </c>
      <c r="B19" s="103" t="s">
        <v>237</v>
      </c>
      <c r="C19" s="216">
        <f>Dev.Income!C31</f>
        <v>0</v>
      </c>
      <c r="D19" s="216">
        <f>Dev.Income!D31</f>
        <v>208260</v>
      </c>
      <c r="E19" s="217">
        <f>Dev.Income!E31</f>
        <v>218786</v>
      </c>
    </row>
    <row r="20" spans="1:5" ht="17.25" x14ac:dyDescent="0.25">
      <c r="A20" s="138" t="s">
        <v>190</v>
      </c>
      <c r="B20" s="16" t="s">
        <v>212</v>
      </c>
      <c r="C20" s="216">
        <f>Dev.Income!C32</f>
        <v>728100</v>
      </c>
      <c r="D20" s="216">
        <f>Dev.Income!D32</f>
        <v>728100</v>
      </c>
      <c r="E20" s="217">
        <f>Dev.Income!E32</f>
        <v>728100</v>
      </c>
    </row>
    <row r="21" spans="1:5" ht="17.25" x14ac:dyDescent="0.25">
      <c r="A21" s="138" t="s">
        <v>191</v>
      </c>
      <c r="B21" s="28" t="s">
        <v>82</v>
      </c>
      <c r="C21" s="18">
        <v>250000</v>
      </c>
      <c r="D21" s="18">
        <v>325000</v>
      </c>
      <c r="E21" s="231">
        <v>300000</v>
      </c>
    </row>
    <row r="22" spans="1:5" ht="17.25" x14ac:dyDescent="0.25">
      <c r="A22" s="138" t="s">
        <v>192</v>
      </c>
      <c r="B22" s="16" t="s">
        <v>73</v>
      </c>
      <c r="C22" s="18">
        <v>0</v>
      </c>
      <c r="D22" s="18">
        <v>0</v>
      </c>
      <c r="E22" s="232">
        <v>0</v>
      </c>
    </row>
    <row r="23" spans="1:5" ht="17.25" x14ac:dyDescent="0.25">
      <c r="A23" s="138" t="s">
        <v>193</v>
      </c>
      <c r="B23" s="16" t="s">
        <v>74</v>
      </c>
      <c r="C23" s="18">
        <v>100000</v>
      </c>
      <c r="D23" s="18">
        <v>100000</v>
      </c>
      <c r="E23" s="232">
        <v>200000</v>
      </c>
    </row>
    <row r="24" spans="1:5" ht="17.25" x14ac:dyDescent="0.25">
      <c r="A24" s="138" t="s">
        <v>194</v>
      </c>
      <c r="B24" s="16" t="s">
        <v>75</v>
      </c>
      <c r="C24" s="18">
        <v>50000</v>
      </c>
      <c r="D24" s="18">
        <v>50000</v>
      </c>
      <c r="E24" s="232">
        <v>50000</v>
      </c>
    </row>
    <row r="25" spans="1:5" ht="17.25" x14ac:dyDescent="0.25">
      <c r="A25" s="138" t="s">
        <v>195</v>
      </c>
      <c r="B25" s="16" t="s">
        <v>83</v>
      </c>
      <c r="C25" s="18">
        <v>6700000</v>
      </c>
      <c r="D25" s="18">
        <v>6250000</v>
      </c>
      <c r="E25" s="232">
        <v>6200000</v>
      </c>
    </row>
    <row r="26" spans="1:5" ht="17.25" x14ac:dyDescent="0.25">
      <c r="A26" s="138" t="s">
        <v>196</v>
      </c>
      <c r="B26" s="20" t="s">
        <v>84</v>
      </c>
      <c r="C26" s="18">
        <v>200000</v>
      </c>
      <c r="D26" s="18">
        <v>250000</v>
      </c>
      <c r="E26" s="232">
        <v>150000</v>
      </c>
    </row>
    <row r="27" spans="1:5" ht="17.25" x14ac:dyDescent="0.25">
      <c r="A27" s="138" t="s">
        <v>197</v>
      </c>
      <c r="B27" s="20" t="s">
        <v>85</v>
      </c>
      <c r="C27" s="18">
        <v>0</v>
      </c>
      <c r="D27" s="18">
        <v>0</v>
      </c>
      <c r="E27" s="232">
        <v>0</v>
      </c>
    </row>
    <row r="28" spans="1:5" ht="17.25" x14ac:dyDescent="0.25">
      <c r="A28" s="138" t="s">
        <v>198</v>
      </c>
      <c r="B28" s="20" t="s">
        <v>86</v>
      </c>
      <c r="C28" s="18">
        <v>250000</v>
      </c>
      <c r="D28" s="18">
        <v>250000</v>
      </c>
      <c r="E28" s="232">
        <v>250000</v>
      </c>
    </row>
    <row r="29" spans="1:5" ht="17.25" x14ac:dyDescent="0.25">
      <c r="A29" s="138" t="s">
        <v>199</v>
      </c>
      <c r="B29" s="20" t="s">
        <v>87</v>
      </c>
      <c r="C29" s="18">
        <v>50000</v>
      </c>
      <c r="D29" s="18">
        <v>50000</v>
      </c>
      <c r="E29" s="232">
        <v>50000</v>
      </c>
    </row>
    <row r="30" spans="1:5" ht="17.25" x14ac:dyDescent="0.25">
      <c r="A30" s="138" t="s">
        <v>200</v>
      </c>
      <c r="B30" s="20" t="s">
        <v>88</v>
      </c>
      <c r="C30" s="18">
        <v>25000</v>
      </c>
      <c r="D30" s="18">
        <v>25000</v>
      </c>
      <c r="E30" s="232">
        <v>50000</v>
      </c>
    </row>
    <row r="31" spans="1:5" ht="17.25" x14ac:dyDescent="0.25">
      <c r="A31" s="138" t="s">
        <v>201</v>
      </c>
      <c r="B31" s="20" t="s">
        <v>89</v>
      </c>
      <c r="C31" s="18">
        <v>0</v>
      </c>
      <c r="D31" s="18">
        <v>0</v>
      </c>
      <c r="E31" s="232">
        <v>200000</v>
      </c>
    </row>
    <row r="32" spans="1:5" ht="17.25" x14ac:dyDescent="0.25">
      <c r="A32" s="138" t="s">
        <v>202</v>
      </c>
      <c r="B32" s="20" t="s">
        <v>76</v>
      </c>
      <c r="C32" s="18">
        <v>50000</v>
      </c>
      <c r="D32" s="18">
        <v>50000</v>
      </c>
      <c r="E32" s="232">
        <v>50000</v>
      </c>
    </row>
    <row r="33" spans="1:11" ht="17.25" x14ac:dyDescent="0.25">
      <c r="A33" s="138" t="s">
        <v>203</v>
      </c>
      <c r="B33" s="20" t="s">
        <v>77</v>
      </c>
      <c r="C33" s="18">
        <v>0</v>
      </c>
      <c r="D33" s="18">
        <v>0</v>
      </c>
      <c r="E33" s="232">
        <v>0</v>
      </c>
    </row>
    <row r="34" spans="1:11" ht="17.25" x14ac:dyDescent="0.25">
      <c r="A34" s="138" t="s">
        <v>204</v>
      </c>
      <c r="B34" s="16" t="s">
        <v>78</v>
      </c>
      <c r="C34" s="18">
        <v>650000</v>
      </c>
      <c r="D34" s="18">
        <v>725000</v>
      </c>
      <c r="E34" s="232">
        <v>750000</v>
      </c>
      <c r="K34" s="11"/>
    </row>
    <row r="35" spans="1:11" ht="17.25" x14ac:dyDescent="0.25">
      <c r="A35" s="138" t="s">
        <v>205</v>
      </c>
      <c r="B35" s="16" t="s">
        <v>79</v>
      </c>
      <c r="C35" s="18">
        <v>750000</v>
      </c>
      <c r="D35" s="18">
        <v>825000</v>
      </c>
      <c r="E35" s="232">
        <v>850000</v>
      </c>
      <c r="K35" s="11"/>
    </row>
    <row r="36" spans="1:11" ht="35.1" customHeight="1" x14ac:dyDescent="0.25">
      <c r="A36" s="138" t="s">
        <v>206</v>
      </c>
      <c r="B36" s="103" t="s">
        <v>233</v>
      </c>
      <c r="C36" s="18">
        <v>25000</v>
      </c>
      <c r="D36" s="18">
        <v>100000</v>
      </c>
      <c r="E36" s="232">
        <v>100000</v>
      </c>
    </row>
    <row r="37" spans="1:11" ht="34.5" x14ac:dyDescent="0.25">
      <c r="A37" s="138" t="s">
        <v>207</v>
      </c>
      <c r="B37" s="23" t="s">
        <v>92</v>
      </c>
      <c r="C37" s="216">
        <f>Dev.Income!C27+Dev.Income!C28</f>
        <v>5577250</v>
      </c>
      <c r="D37" s="216">
        <f>Dev.Income!D27+Dev.Income!D28</f>
        <v>5577250</v>
      </c>
      <c r="E37" s="217">
        <f>Dev.Income!E27+Dev.Income!E28</f>
        <v>5613250</v>
      </c>
      <c r="J37" s="11">
        <f>Dev.Income!E43</f>
        <v>17297329</v>
      </c>
      <c r="K37" s="11">
        <f>K34-K35</f>
        <v>0</v>
      </c>
    </row>
    <row r="38" spans="1:11" ht="17.25" x14ac:dyDescent="0.25">
      <c r="A38" s="138" t="s">
        <v>208</v>
      </c>
      <c r="B38" s="20" t="s">
        <v>80</v>
      </c>
      <c r="C38" s="25">
        <v>0</v>
      </c>
      <c r="D38" s="25">
        <v>0</v>
      </c>
      <c r="E38" s="140">
        <v>0</v>
      </c>
      <c r="J38" s="11">
        <f>E44</f>
        <v>17297329</v>
      </c>
    </row>
    <row r="39" spans="1:11" ht="17.25" x14ac:dyDescent="0.25">
      <c r="A39" s="138" t="s">
        <v>209</v>
      </c>
      <c r="B39" s="20" t="s">
        <v>81</v>
      </c>
      <c r="C39" s="25">
        <v>25000</v>
      </c>
      <c r="D39" s="21">
        <v>25000</v>
      </c>
      <c r="E39" s="233">
        <v>25000</v>
      </c>
      <c r="J39" s="11">
        <f>J37-J38</f>
        <v>0</v>
      </c>
    </row>
    <row r="40" spans="1:11" ht="17.25" x14ac:dyDescent="0.25">
      <c r="A40" s="138" t="s">
        <v>210</v>
      </c>
      <c r="B40" s="20" t="s">
        <v>90</v>
      </c>
      <c r="C40" s="25">
        <v>100000</v>
      </c>
      <c r="D40" s="21">
        <v>100000</v>
      </c>
      <c r="E40" s="233">
        <v>100000</v>
      </c>
    </row>
    <row r="41" spans="1:11" ht="17.25" x14ac:dyDescent="0.25">
      <c r="A41" s="138" t="s">
        <v>239</v>
      </c>
      <c r="B41" s="35" t="s">
        <v>91</v>
      </c>
      <c r="C41" s="36">
        <v>50000</v>
      </c>
      <c r="D41" s="21">
        <v>50000</v>
      </c>
      <c r="E41" s="234">
        <f>50000+875+6250</f>
        <v>57125</v>
      </c>
    </row>
    <row r="42" spans="1:11" ht="20.100000000000001" customHeight="1" x14ac:dyDescent="0.25">
      <c r="A42" s="329" t="s">
        <v>144</v>
      </c>
      <c r="B42" s="330"/>
      <c r="C42" s="206">
        <f>SUM(C17:C41)</f>
        <v>16441872</v>
      </c>
      <c r="D42" s="206">
        <f>SUM(D17:D41)</f>
        <v>16563650</v>
      </c>
      <c r="E42" s="218">
        <f>SUM(E17:E41)</f>
        <v>16847329</v>
      </c>
    </row>
    <row r="43" spans="1:11" ht="20.25" x14ac:dyDescent="0.25">
      <c r="A43" s="331" t="s">
        <v>95</v>
      </c>
      <c r="B43" s="332"/>
      <c r="C43" s="219">
        <v>475000</v>
      </c>
      <c r="D43" s="219">
        <v>475000</v>
      </c>
      <c r="E43" s="220">
        <v>450000</v>
      </c>
    </row>
    <row r="44" spans="1:11" ht="20.100000000000001" customHeight="1" thickBot="1" x14ac:dyDescent="0.3">
      <c r="A44" s="333" t="s">
        <v>145</v>
      </c>
      <c r="B44" s="334"/>
      <c r="C44" s="242">
        <f>C42+C43</f>
        <v>16916872</v>
      </c>
      <c r="D44" s="242">
        <f>D42+D43</f>
        <v>17038650</v>
      </c>
      <c r="E44" s="244">
        <f>E42+E43</f>
        <v>17297329</v>
      </c>
    </row>
  </sheetData>
  <mergeCells count="17">
    <mergeCell ref="A6:E6"/>
    <mergeCell ref="A10:A15"/>
    <mergeCell ref="B10:B15"/>
    <mergeCell ref="C10:C14"/>
    <mergeCell ref="D10:D14"/>
    <mergeCell ref="E10:E14"/>
    <mergeCell ref="A1:E1"/>
    <mergeCell ref="A2:E2"/>
    <mergeCell ref="A3:E3"/>
    <mergeCell ref="A4:E4"/>
    <mergeCell ref="A5:E5"/>
    <mergeCell ref="A42:B42"/>
    <mergeCell ref="A43:B43"/>
    <mergeCell ref="A44:B44"/>
    <mergeCell ref="A8:E8"/>
    <mergeCell ref="A7:E7"/>
    <mergeCell ref="A9:E9"/>
  </mergeCells>
  <pageMargins left="0.35" right="0.35" top="0.5" bottom="0.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P15"/>
  <sheetViews>
    <sheetView tabSelected="1" view="pageBreakPreview" topLeftCell="A4" zoomScaleSheetLayoutView="100" workbookViewId="0">
      <selection activeCell="P12" sqref="P12"/>
    </sheetView>
  </sheetViews>
  <sheetFormatPr defaultRowHeight="15" x14ac:dyDescent="0.25"/>
  <cols>
    <col min="1" max="1" width="8.42578125" customWidth="1"/>
    <col min="2" max="2" width="5.7109375" customWidth="1"/>
    <col min="3" max="3" width="11.28515625" customWidth="1"/>
    <col min="4" max="5" width="7.7109375" customWidth="1"/>
    <col min="6" max="6" width="6.28515625" customWidth="1"/>
    <col min="7" max="7" width="12.28515625" bestFit="1" customWidth="1"/>
    <col min="8" max="8" width="15.140625" bestFit="1" customWidth="1"/>
    <col min="9" max="9" width="16.28515625" bestFit="1" customWidth="1"/>
    <col min="10" max="10" width="17.5703125" bestFit="1" customWidth="1"/>
    <col min="11" max="11" width="5" bestFit="1" customWidth="1"/>
  </cols>
  <sheetData>
    <row r="1" spans="1:16" ht="24" customHeight="1" x14ac:dyDescent="0.25">
      <c r="A1" s="302" t="str">
        <f>'Budget Summary'!A2:E2</f>
        <v>‡nv‡m›`x BDwbqb cwil`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6" ht="20.25" x14ac:dyDescent="0.25">
      <c r="A2" s="290" t="str">
        <f>'Budget Summary'!A3:E3</f>
        <v>MRvwiqv, gywÝMÄ|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6" ht="20.25" x14ac:dyDescent="0.25">
      <c r="A3" s="290" t="s">
        <v>98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6" ht="15.75" x14ac:dyDescent="0.25">
      <c r="A4" s="291" t="s">
        <v>99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</row>
    <row r="5" spans="1:16" ht="20.25" x14ac:dyDescent="0.25">
      <c r="A5" s="290" t="s">
        <v>100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O5" s="10"/>
    </row>
    <row r="6" spans="1:16" ht="20.25" x14ac:dyDescent="0.25">
      <c r="A6" s="290" t="str">
        <f>'Budget Summary'!A7:E7</f>
        <v>A_©eQit 2021-2022wLªt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</row>
    <row r="7" spans="1:16" ht="20.25" x14ac:dyDescent="0.4">
      <c r="A7" s="328"/>
      <c r="B7" s="328"/>
      <c r="C7" s="328"/>
      <c r="D7" s="328"/>
      <c r="E7" s="328"/>
      <c r="F7" s="328"/>
      <c r="G7" s="328"/>
      <c r="H7" s="328"/>
      <c r="I7" s="328"/>
      <c r="J7" s="328"/>
      <c r="K7" s="328"/>
    </row>
    <row r="8" spans="1:16" ht="15" customHeight="1" x14ac:dyDescent="0.25">
      <c r="A8" s="335" t="s">
        <v>133</v>
      </c>
      <c r="B8" s="335" t="s">
        <v>101</v>
      </c>
      <c r="C8" s="335" t="s">
        <v>102</v>
      </c>
      <c r="D8" s="335" t="s">
        <v>103</v>
      </c>
      <c r="E8" s="337" t="s">
        <v>104</v>
      </c>
      <c r="F8" s="335" t="s">
        <v>132</v>
      </c>
      <c r="G8" s="335" t="s">
        <v>106</v>
      </c>
      <c r="H8" s="335" t="s">
        <v>108</v>
      </c>
      <c r="I8" s="335" t="s">
        <v>109</v>
      </c>
      <c r="J8" s="335" t="s">
        <v>111</v>
      </c>
      <c r="K8" s="335" t="s">
        <v>112</v>
      </c>
    </row>
    <row r="9" spans="1:16" ht="24" customHeight="1" x14ac:dyDescent="0.25">
      <c r="A9" s="335"/>
      <c r="B9" s="335"/>
      <c r="C9" s="335"/>
      <c r="D9" s="335"/>
      <c r="E9" s="337"/>
      <c r="F9" s="335" t="s">
        <v>105</v>
      </c>
      <c r="G9" s="335" t="s">
        <v>107</v>
      </c>
      <c r="H9" s="335"/>
      <c r="I9" s="335" t="s">
        <v>110</v>
      </c>
      <c r="J9" s="335" t="s">
        <v>110</v>
      </c>
      <c r="K9" s="335"/>
    </row>
    <row r="10" spans="1:16" ht="15.75" x14ac:dyDescent="0.25">
      <c r="A10" s="264">
        <v>1</v>
      </c>
      <c r="B10" s="264">
        <v>2</v>
      </c>
      <c r="C10" s="264">
        <v>3</v>
      </c>
      <c r="D10" s="264">
        <v>4</v>
      </c>
      <c r="E10" s="264">
        <v>5</v>
      </c>
      <c r="F10" s="264">
        <v>6</v>
      </c>
      <c r="G10" s="264">
        <v>7</v>
      </c>
      <c r="H10" s="264">
        <v>8</v>
      </c>
      <c r="I10" s="264">
        <v>9</v>
      </c>
      <c r="J10" s="264">
        <v>10</v>
      </c>
      <c r="K10" s="264">
        <v>11</v>
      </c>
      <c r="P10" s="45"/>
    </row>
    <row r="11" spans="1:16" ht="17.25" customHeight="1" x14ac:dyDescent="0.25">
      <c r="A11" s="336" t="s">
        <v>216</v>
      </c>
      <c r="B11" s="47" t="s">
        <v>187</v>
      </c>
      <c r="C11" s="260" t="s">
        <v>214</v>
      </c>
      <c r="D11" s="260" t="s">
        <v>114</v>
      </c>
      <c r="E11" s="261" t="s">
        <v>215</v>
      </c>
      <c r="F11" s="143" t="s">
        <v>116</v>
      </c>
      <c r="G11" s="259">
        <f>(15880*10%)*12</f>
        <v>19056</v>
      </c>
      <c r="H11" s="265">
        <f>(15880*2)+(15880*20%)</f>
        <v>34936</v>
      </c>
      <c r="I11" s="216">
        <f>J11/12</f>
        <v>27079.333333333332</v>
      </c>
      <c r="J11" s="216">
        <f>22580*12+H11+G11</f>
        <v>324952</v>
      </c>
      <c r="K11" s="263" t="s">
        <v>219</v>
      </c>
    </row>
    <row r="12" spans="1:16" ht="70.5" customHeight="1" x14ac:dyDescent="0.25">
      <c r="A12" s="336"/>
      <c r="B12" s="46" t="s">
        <v>188</v>
      </c>
      <c r="C12" s="44" t="s">
        <v>213</v>
      </c>
      <c r="D12" s="48" t="s">
        <v>114</v>
      </c>
      <c r="E12" s="236" t="s">
        <v>217</v>
      </c>
      <c r="F12" s="238" t="s">
        <v>116</v>
      </c>
      <c r="G12" s="239">
        <f>(9770*10%)*12</f>
        <v>11724</v>
      </c>
      <c r="H12" s="262">
        <f>(9770*2)+(9770*20%)</f>
        <v>21494</v>
      </c>
      <c r="I12" s="221">
        <f>J12/12</f>
        <v>17441.166666666668</v>
      </c>
      <c r="J12" s="221">
        <f>15650*12+H12</f>
        <v>209294</v>
      </c>
      <c r="K12" s="141" t="s">
        <v>219</v>
      </c>
    </row>
    <row r="13" spans="1:16" ht="17.25" customHeight="1" x14ac:dyDescent="0.25">
      <c r="A13" s="336"/>
      <c r="B13" s="47" t="s">
        <v>189</v>
      </c>
      <c r="C13" s="48" t="s">
        <v>113</v>
      </c>
      <c r="D13" s="48" t="s">
        <v>114</v>
      </c>
      <c r="E13" s="236" t="s">
        <v>218</v>
      </c>
      <c r="F13" s="237" t="s">
        <v>116</v>
      </c>
      <c r="G13" s="237" t="s">
        <v>116</v>
      </c>
      <c r="H13" s="49">
        <f>7500+7500+1500+3600</f>
        <v>20100</v>
      </c>
      <c r="I13" s="221">
        <f>J13/12</f>
        <v>9175</v>
      </c>
      <c r="J13" s="221">
        <f>7500*12+H13</f>
        <v>110100</v>
      </c>
      <c r="K13" s="141" t="s">
        <v>219</v>
      </c>
    </row>
    <row r="14" spans="1:16" ht="18" customHeight="1" x14ac:dyDescent="0.25">
      <c r="A14" s="336"/>
      <c r="B14" s="75" t="s">
        <v>190</v>
      </c>
      <c r="C14" s="76" t="s">
        <v>224</v>
      </c>
      <c r="D14" s="76" t="s">
        <v>115</v>
      </c>
      <c r="E14" s="49" t="s">
        <v>218</v>
      </c>
      <c r="F14" s="238" t="s">
        <v>116</v>
      </c>
      <c r="G14" s="238" t="s">
        <v>116</v>
      </c>
      <c r="H14" s="77">
        <f>(7000+7000+1400+3600)*6</f>
        <v>114000</v>
      </c>
      <c r="I14" s="222">
        <f>J14/12</f>
        <v>99000</v>
      </c>
      <c r="J14" s="222">
        <f>(7000*12+H14)*6</f>
        <v>1188000</v>
      </c>
      <c r="K14" s="142" t="s">
        <v>219</v>
      </c>
    </row>
    <row r="15" spans="1:16" ht="21.95" customHeight="1" thickBot="1" x14ac:dyDescent="0.3">
      <c r="A15" s="333" t="s">
        <v>137</v>
      </c>
      <c r="B15" s="338"/>
      <c r="C15" s="338"/>
      <c r="D15" s="338"/>
      <c r="E15" s="338"/>
      <c r="F15" s="338"/>
      <c r="G15" s="334"/>
      <c r="H15" s="223">
        <f>SUM(H11:H14)</f>
        <v>190530</v>
      </c>
      <c r="I15" s="223">
        <f t="shared" ref="I15:J15" si="0">SUM(I11:I14)</f>
        <v>152695.5</v>
      </c>
      <c r="J15" s="223">
        <f t="shared" si="0"/>
        <v>1832346</v>
      </c>
      <c r="K15" s="224" t="s">
        <v>219</v>
      </c>
    </row>
  </sheetData>
  <sheetProtection algorithmName="SHA-512" hashValue="WDQYQ2p9/LOEx73XLqVU5kW0T6wFFK7gl/D9sZz+ua36I7i3ycIMGdCJ5OJNx0EayZj5NRO89ISYaOzX7Pn/UA==" saltValue="bVAmajUxfGmqMJe77A+TOg==" spinCount="100000" sheet="1" objects="1" scenarios="1"/>
  <mergeCells count="20">
    <mergeCell ref="A15:G15"/>
    <mergeCell ref="A6:K6"/>
    <mergeCell ref="A1:K1"/>
    <mergeCell ref="A2:K2"/>
    <mergeCell ref="A3:K3"/>
    <mergeCell ref="A4:K4"/>
    <mergeCell ref="A5:K5"/>
    <mergeCell ref="A7:K7"/>
    <mergeCell ref="F8:F9"/>
    <mergeCell ref="G8:G9"/>
    <mergeCell ref="A11:A14"/>
    <mergeCell ref="A8:A9"/>
    <mergeCell ref="B8:B9"/>
    <mergeCell ref="C8:C9"/>
    <mergeCell ref="K8:K9"/>
    <mergeCell ref="D8:D9"/>
    <mergeCell ref="E8:E9"/>
    <mergeCell ref="H8:H9"/>
    <mergeCell ref="I8:I9"/>
    <mergeCell ref="J8:J9"/>
  </mergeCells>
  <pageMargins left="0.15" right="0.15" top="0.75" bottom="0.75" header="0.3" footer="0.3"/>
  <pageSetup paperSize="9" scale="8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F22"/>
  <sheetViews>
    <sheetView view="pageBreakPreview" zoomScaleSheetLayoutView="100" workbookViewId="0">
      <selection activeCell="J7" sqref="J7"/>
    </sheetView>
  </sheetViews>
  <sheetFormatPr defaultRowHeight="15" x14ac:dyDescent="0.25"/>
  <cols>
    <col min="1" max="1" width="6.7109375" customWidth="1"/>
    <col min="2" max="2" width="26.42578125" customWidth="1"/>
    <col min="3" max="6" width="15.7109375" customWidth="1"/>
  </cols>
  <sheetData>
    <row r="1" spans="1:6" ht="24.75" x14ac:dyDescent="0.45">
      <c r="A1" s="340" t="str">
        <f>'Budget Summary'!A2:E2</f>
        <v>‡nv‡m›`x BDwbqb cwil`</v>
      </c>
      <c r="B1" s="340"/>
      <c r="C1" s="340"/>
      <c r="D1" s="340"/>
      <c r="E1" s="340"/>
      <c r="F1" s="340"/>
    </row>
    <row r="2" spans="1:6" ht="20.25" x14ac:dyDescent="0.4">
      <c r="A2" s="328" t="str">
        <f>'Budget Summary'!A3:E3</f>
        <v>MRvwiqv, gywÝMÄ|</v>
      </c>
      <c r="B2" s="328"/>
      <c r="C2" s="328"/>
      <c r="D2" s="328"/>
      <c r="E2" s="328"/>
      <c r="F2" s="328"/>
    </row>
    <row r="3" spans="1:6" ht="20.25" x14ac:dyDescent="0.4">
      <c r="A3" s="328" t="s">
        <v>117</v>
      </c>
      <c r="B3" s="328"/>
      <c r="C3" s="328"/>
      <c r="D3" s="328"/>
      <c r="E3" s="328"/>
      <c r="F3" s="328"/>
    </row>
    <row r="4" spans="1:6" ht="16.5" thickBot="1" x14ac:dyDescent="0.35">
      <c r="A4" s="341" t="s">
        <v>118</v>
      </c>
      <c r="B4" s="341"/>
      <c r="C4" s="341"/>
      <c r="D4" s="341"/>
      <c r="E4" s="341"/>
      <c r="F4" s="341"/>
    </row>
    <row r="5" spans="1:6" ht="24.95" customHeight="1" thickBot="1" x14ac:dyDescent="0.3">
      <c r="A5" s="342" t="s">
        <v>119</v>
      </c>
      <c r="B5" s="343"/>
      <c r="C5" s="343"/>
      <c r="D5" s="343"/>
      <c r="E5" s="343"/>
      <c r="F5" s="344"/>
    </row>
    <row r="6" spans="1:6" ht="21.75" x14ac:dyDescent="0.4">
      <c r="A6" s="339" t="str">
        <f>'Budget Summary'!A7:E7</f>
        <v>A_©eQit 2021-2022wLªt</v>
      </c>
      <c r="B6" s="339"/>
      <c r="C6" s="339"/>
      <c r="D6" s="339"/>
      <c r="E6" s="339"/>
      <c r="F6" s="339"/>
    </row>
    <row r="7" spans="1:6" ht="21" thickBot="1" x14ac:dyDescent="0.45">
      <c r="A7" s="328"/>
      <c r="B7" s="328"/>
      <c r="C7" s="328"/>
      <c r="D7" s="328"/>
      <c r="E7" s="328"/>
      <c r="F7" s="328"/>
    </row>
    <row r="8" spans="1:6" ht="17.25" customHeight="1" x14ac:dyDescent="0.25">
      <c r="A8" s="350" t="s">
        <v>101</v>
      </c>
      <c r="B8" s="345" t="s">
        <v>120</v>
      </c>
      <c r="C8" s="352" t="s">
        <v>134</v>
      </c>
      <c r="D8" s="345" t="s">
        <v>135</v>
      </c>
      <c r="E8" s="348" t="s">
        <v>121</v>
      </c>
      <c r="F8" s="345" t="s">
        <v>112</v>
      </c>
    </row>
    <row r="9" spans="1:6" ht="17.25" customHeight="1" x14ac:dyDescent="0.25">
      <c r="A9" s="351"/>
      <c r="B9" s="346"/>
      <c r="C9" s="353"/>
      <c r="D9" s="346"/>
      <c r="E9" s="349"/>
      <c r="F9" s="346"/>
    </row>
    <row r="10" spans="1:6" ht="15" customHeight="1" x14ac:dyDescent="0.25">
      <c r="A10" s="351"/>
      <c r="B10" s="346"/>
      <c r="C10" s="353"/>
      <c r="D10" s="346"/>
      <c r="E10" s="349"/>
      <c r="F10" s="346"/>
    </row>
    <row r="11" spans="1:6" ht="15" customHeight="1" x14ac:dyDescent="0.25">
      <c r="A11" s="351"/>
      <c r="B11" s="346"/>
      <c r="C11" s="353"/>
      <c r="D11" s="346"/>
      <c r="E11" s="349"/>
      <c r="F11" s="346"/>
    </row>
    <row r="12" spans="1:6" ht="7.5" customHeight="1" thickBot="1" x14ac:dyDescent="0.3">
      <c r="A12" s="351"/>
      <c r="B12" s="346"/>
      <c r="C12" s="353"/>
      <c r="D12" s="346"/>
      <c r="E12" s="349"/>
      <c r="F12" s="346"/>
    </row>
    <row r="13" spans="1:6" ht="22.5" hidden="1" customHeight="1" thickBot="1" x14ac:dyDescent="0.3">
      <c r="A13" s="351"/>
      <c r="B13" s="347"/>
      <c r="C13" s="353"/>
      <c r="D13" s="347"/>
      <c r="E13" s="349"/>
      <c r="F13" s="346"/>
    </row>
    <row r="14" spans="1:6" ht="13.5" customHeight="1" thickBot="1" x14ac:dyDescent="0.3">
      <c r="A14" s="50">
        <v>1</v>
      </c>
      <c r="B14" s="50">
        <v>2</v>
      </c>
      <c r="C14" s="50">
        <v>3</v>
      </c>
      <c r="D14" s="50">
        <v>4</v>
      </c>
      <c r="E14" s="50">
        <v>5</v>
      </c>
      <c r="F14" s="50">
        <v>6</v>
      </c>
    </row>
    <row r="15" spans="1:6" ht="49.5" customHeight="1" thickBot="1" x14ac:dyDescent="0.3">
      <c r="A15" s="225" t="s">
        <v>179</v>
      </c>
      <c r="B15" s="228" t="s">
        <v>220</v>
      </c>
      <c r="C15" s="227">
        <v>1500000</v>
      </c>
      <c r="D15" s="230">
        <v>1500000</v>
      </c>
      <c r="E15" s="229">
        <f>C15-D15</f>
        <v>0</v>
      </c>
      <c r="F15" s="226">
        <v>0</v>
      </c>
    </row>
    <row r="16" spans="1:6" ht="17.25" x14ac:dyDescent="0.35">
      <c r="A16" s="1"/>
      <c r="B16" s="1"/>
      <c r="C16" s="1"/>
      <c r="D16" s="1"/>
      <c r="E16" s="1"/>
      <c r="F16" s="1"/>
    </row>
    <row r="17" spans="1:6" ht="17.25" x14ac:dyDescent="0.35">
      <c r="A17" s="1"/>
      <c r="B17" s="1"/>
      <c r="C17" s="1"/>
      <c r="D17" s="1"/>
      <c r="E17" s="1"/>
      <c r="F17" s="1"/>
    </row>
    <row r="18" spans="1:6" ht="17.25" x14ac:dyDescent="0.35">
      <c r="A18" s="1"/>
      <c r="B18" s="1"/>
      <c r="C18" s="1"/>
      <c r="D18" s="1"/>
      <c r="E18" s="1"/>
      <c r="F18" s="1"/>
    </row>
    <row r="19" spans="1:6" ht="17.25" x14ac:dyDescent="0.35">
      <c r="A19" s="1"/>
      <c r="B19" s="1"/>
      <c r="C19" s="1"/>
      <c r="D19" s="1"/>
      <c r="E19" s="1"/>
      <c r="F19" s="1"/>
    </row>
    <row r="20" spans="1:6" ht="17.25" x14ac:dyDescent="0.35">
      <c r="A20" s="1"/>
      <c r="B20" s="1"/>
      <c r="C20" s="1"/>
      <c r="D20" s="1"/>
      <c r="E20" s="1"/>
      <c r="F20" s="1"/>
    </row>
    <row r="21" spans="1:6" ht="17.25" x14ac:dyDescent="0.35">
      <c r="A21" s="1"/>
      <c r="B21" s="1"/>
      <c r="C21" s="1"/>
      <c r="D21" s="1"/>
      <c r="E21" s="1"/>
      <c r="F21" s="1"/>
    </row>
    <row r="22" spans="1:6" ht="17.25" x14ac:dyDescent="0.35">
      <c r="A22" s="1"/>
      <c r="B22" s="1"/>
      <c r="C22" s="1"/>
      <c r="D22" s="1"/>
      <c r="E22" s="1"/>
      <c r="F22" s="1"/>
    </row>
  </sheetData>
  <mergeCells count="13">
    <mergeCell ref="D8:D13"/>
    <mergeCell ref="E8:E13"/>
    <mergeCell ref="F8:F13"/>
    <mergeCell ref="A7:F7"/>
    <mergeCell ref="A8:A13"/>
    <mergeCell ref="B8:B13"/>
    <mergeCell ref="C8:C13"/>
    <mergeCell ref="A6:F6"/>
    <mergeCell ref="A1:F1"/>
    <mergeCell ref="A2:F2"/>
    <mergeCell ref="A3:F3"/>
    <mergeCell ref="A4:F4"/>
    <mergeCell ref="A5:F5"/>
  </mergeCells>
  <pageMargins left="0.35" right="0.3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Budget Summary</vt:lpstr>
      <vt:lpstr>Revenue Income</vt:lpstr>
      <vt:lpstr>Revenue Expenditure</vt:lpstr>
      <vt:lpstr>Dev.Income</vt:lpstr>
      <vt:lpstr>Dev.Expen</vt:lpstr>
      <vt:lpstr>Statement</vt:lpstr>
      <vt:lpstr>Gov. Fund</vt:lpstr>
      <vt:lpstr>'Budget Summary'!Print_Area</vt:lpstr>
      <vt:lpstr>Dev.Expen!Print_Area</vt:lpstr>
      <vt:lpstr>'Revenue Expenditure'!Print_Area</vt:lpstr>
      <vt:lpstr>'Revenue Income'!Print_Area</vt:lpstr>
      <vt:lpstr>Statement!Print_Area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SALIM REZA</dc:creator>
  <cp:lastModifiedBy>User</cp:lastModifiedBy>
  <cp:lastPrinted>2021-05-19T06:46:48Z</cp:lastPrinted>
  <dcterms:created xsi:type="dcterms:W3CDTF">2017-01-26T11:33:03Z</dcterms:created>
  <dcterms:modified xsi:type="dcterms:W3CDTF">2021-06-10T11:28:49Z</dcterms:modified>
</cp:coreProperties>
</file>